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02"/>
  <workbookPr/>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376B24AC-63AB-402E-B6F4-CACB69B0A40A}" xr6:coauthVersionLast="47" xr6:coauthVersionMax="47" xr10:uidLastSave="{00000000-0000-0000-0000-000000000000}"/>
  <bookViews>
    <workbookView xWindow="-120" yWindow="-120" windowWidth="20730" windowHeight="11160" xr2:uid="{00000000-000D-0000-FFFF-FFFF00000000}"/>
  </bookViews>
  <sheets>
    <sheet name="subsumaria" sheetId="2" r:id="rId1"/>
    <sheet name="Cálculo actuarial" sheetId="13" r:id="rId2"/>
    <sheet name="Depreciacion Mejoras" sheetId="12" r:id="rId3"/>
    <sheet name="Amortizacion diferidos" sheetId="11" r:id="rId4"/>
    <sheet name="Diferencia cambio" sheetId="10" r:id="rId5"/>
    <sheet name="Interes bonos" sheetId="9" r:id="rId6"/>
  </sheets>
  <externalReferences>
    <externalReference r:id="rId7"/>
    <externalReference r:id="rId8"/>
    <externalReference r:id="rId9"/>
    <externalReference r:id="rId10"/>
  </externalReferences>
  <definedNames>
    <definedName name="confianza">[1]Tabla!$A$2:$A$15</definedName>
    <definedName name="confianza1">[1]Tabla!$A$8:$A$15</definedName>
    <definedName name="error">[1]Tabla!$D$2:$D$15</definedName>
    <definedName name="ListaAdministracion">#REF!</definedName>
    <definedName name="muestreo">'[2]Muestreo integral'!$B$62:$E$69</definedName>
    <definedName name="PAIS">'[3]Monedas y Comprobantes'!$A$2:$A$20</definedName>
    <definedName name="Sumarias">'[4]Hoja Control'!$A$250:$A$280</definedName>
    <definedName name="tconfianza">'[2]Muestreo integral'!$B$62:$B$69</definedName>
    <definedName name="terror">'[2]Muestreo integral'!$F$56:$F$69</definedName>
    <definedName name="tocurrencia">'[2]Muestreo integral'!$B$56:$B$69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6" i="12" l="1"/>
  <c r="D25" i="9" l="1"/>
  <c r="D12" i="2"/>
  <c r="E65" i="13"/>
  <c r="E67" i="13" s="1"/>
  <c r="C27" i="13"/>
  <c r="E27" i="13" s="1"/>
  <c r="C13" i="2" l="1"/>
  <c r="F37" i="11"/>
  <c r="C37" i="11" s="1"/>
  <c r="H37" i="11" s="1"/>
  <c r="F36" i="11"/>
  <c r="C36" i="11" s="1"/>
  <c r="H36" i="11" s="1"/>
  <c r="F35" i="11"/>
  <c r="C35" i="11" s="1"/>
  <c r="H35" i="11" s="1"/>
  <c r="F34" i="11"/>
  <c r="C34" i="11" s="1"/>
  <c r="H34" i="11" s="1"/>
  <c r="F33" i="11"/>
  <c r="C33" i="11" s="1"/>
  <c r="H33" i="11" s="1"/>
  <c r="F32" i="11"/>
  <c r="C32" i="11" s="1"/>
  <c r="H32" i="11" s="1"/>
  <c r="F29" i="11"/>
  <c r="C29" i="11" s="1"/>
  <c r="H29" i="11" s="1"/>
  <c r="F28" i="11"/>
  <c r="C28" i="11" s="1"/>
  <c r="H28" i="11" s="1"/>
  <c r="F27" i="11"/>
  <c r="C27" i="11" s="1"/>
  <c r="H27" i="11" s="1"/>
  <c r="F26" i="11"/>
  <c r="C26" i="11" s="1"/>
  <c r="H26" i="11" s="1"/>
  <c r="F25" i="11"/>
  <c r="C25" i="11" s="1"/>
  <c r="H25" i="11" s="1"/>
  <c r="F24" i="11"/>
  <c r="C24" i="11" s="1"/>
  <c r="H24" i="11" s="1"/>
  <c r="F23" i="11"/>
  <c r="C23" i="11" s="1"/>
  <c r="H23" i="11" s="1"/>
  <c r="F22" i="11"/>
  <c r="C22" i="11" s="1"/>
  <c r="C12" i="2"/>
  <c r="C44" i="12"/>
  <c r="C46" i="12" s="1"/>
  <c r="C47" i="12" s="1"/>
  <c r="D42" i="12" s="1"/>
  <c r="D44" i="12" s="1"/>
  <c r="E70" i="13"/>
  <c r="E60" i="13"/>
  <c r="C40" i="13"/>
  <c r="C36" i="13"/>
  <c r="C39" i="13" s="1"/>
  <c r="E34" i="13"/>
  <c r="E40" i="13" s="1"/>
  <c r="D34" i="13"/>
  <c r="D39" i="13" s="1"/>
  <c r="D26" i="13"/>
  <c r="D28" i="13" s="1"/>
  <c r="C26" i="13"/>
  <c r="E25" i="13"/>
  <c r="G25" i="13" s="1"/>
  <c r="G27" i="13"/>
  <c r="E24" i="13"/>
  <c r="C110" i="12"/>
  <c r="O109" i="12"/>
  <c r="D107" i="12"/>
  <c r="E107" i="12" s="1"/>
  <c r="F107" i="12" s="1"/>
  <c r="G107" i="12" s="1"/>
  <c r="H107" i="12" s="1"/>
  <c r="I107" i="12" s="1"/>
  <c r="J107" i="12" s="1"/>
  <c r="K107" i="12" s="1"/>
  <c r="L107" i="12" s="1"/>
  <c r="M107" i="12" s="1"/>
  <c r="N107" i="12" s="1"/>
  <c r="C99" i="12"/>
  <c r="O98" i="12"/>
  <c r="D96" i="12"/>
  <c r="E96" i="12" s="1"/>
  <c r="F96" i="12" s="1"/>
  <c r="G96" i="12" s="1"/>
  <c r="H96" i="12" s="1"/>
  <c r="I96" i="12" s="1"/>
  <c r="J96" i="12" s="1"/>
  <c r="K96" i="12" s="1"/>
  <c r="L96" i="12" s="1"/>
  <c r="M96" i="12" s="1"/>
  <c r="N96" i="12" s="1"/>
  <c r="C88" i="12"/>
  <c r="O87" i="12"/>
  <c r="D85" i="12"/>
  <c r="E85" i="12" s="1"/>
  <c r="F85" i="12" s="1"/>
  <c r="G85" i="12" s="1"/>
  <c r="H85" i="12" s="1"/>
  <c r="I85" i="12" s="1"/>
  <c r="J85" i="12" s="1"/>
  <c r="K85" i="12" s="1"/>
  <c r="L85" i="12" s="1"/>
  <c r="M85" i="12" s="1"/>
  <c r="N85" i="12" s="1"/>
  <c r="C77" i="12"/>
  <c r="C79" i="12" s="1"/>
  <c r="O76" i="12"/>
  <c r="D74" i="12"/>
  <c r="E74" i="12" s="1"/>
  <c r="F74" i="12" s="1"/>
  <c r="G74" i="12" s="1"/>
  <c r="H74" i="12" s="1"/>
  <c r="I74" i="12" s="1"/>
  <c r="J74" i="12" s="1"/>
  <c r="K74" i="12" s="1"/>
  <c r="L74" i="12" s="1"/>
  <c r="M74" i="12" s="1"/>
  <c r="N74" i="12" s="1"/>
  <c r="C68" i="12"/>
  <c r="O65" i="12"/>
  <c r="D63" i="12"/>
  <c r="E63" i="12" s="1"/>
  <c r="F63" i="12" s="1"/>
  <c r="G63" i="12" s="1"/>
  <c r="H63" i="12" s="1"/>
  <c r="I63" i="12" s="1"/>
  <c r="J63" i="12" s="1"/>
  <c r="K63" i="12" s="1"/>
  <c r="L63" i="12" s="1"/>
  <c r="M63" i="12" s="1"/>
  <c r="N63" i="12" s="1"/>
  <c r="C55" i="12"/>
  <c r="C57" i="12" s="1"/>
  <c r="O54" i="12"/>
  <c r="D52" i="12"/>
  <c r="E52" i="12" s="1"/>
  <c r="F52" i="12" s="1"/>
  <c r="G52" i="12" s="1"/>
  <c r="H52" i="12" s="1"/>
  <c r="I52" i="12" s="1"/>
  <c r="J52" i="12" s="1"/>
  <c r="K52" i="12" s="1"/>
  <c r="L52" i="12" s="1"/>
  <c r="M52" i="12" s="1"/>
  <c r="N52" i="12" s="1"/>
  <c r="O43" i="12"/>
  <c r="D41" i="12"/>
  <c r="E41" i="12" s="1"/>
  <c r="F41" i="12" s="1"/>
  <c r="G41" i="12" s="1"/>
  <c r="H41" i="12" s="1"/>
  <c r="I41" i="12" s="1"/>
  <c r="J41" i="12" s="1"/>
  <c r="K41" i="12" s="1"/>
  <c r="L41" i="12" s="1"/>
  <c r="M41" i="12" s="1"/>
  <c r="N41" i="12" s="1"/>
  <c r="C33" i="12"/>
  <c r="O32" i="12"/>
  <c r="C30" i="12"/>
  <c r="D30" i="12" s="1"/>
  <c r="E30" i="12" s="1"/>
  <c r="F30" i="12" s="1"/>
  <c r="G30" i="12" s="1"/>
  <c r="H30" i="12" s="1"/>
  <c r="I30" i="12" s="1"/>
  <c r="J30" i="12" s="1"/>
  <c r="K30" i="12" s="1"/>
  <c r="L30" i="12" s="1"/>
  <c r="M30" i="12" s="1"/>
  <c r="N30" i="12" s="1"/>
  <c r="C23" i="12"/>
  <c r="O22" i="12"/>
  <c r="G31" i="11"/>
  <c r="F31" i="11" s="1"/>
  <c r="G30" i="11"/>
  <c r="F30" i="11" s="1"/>
  <c r="C30" i="11" s="1"/>
  <c r="H30" i="11" s="1"/>
  <c r="G59" i="10"/>
  <c r="G60" i="10" s="1"/>
  <c r="F37" i="10"/>
  <c r="F36" i="10"/>
  <c r="C36" i="10"/>
  <c r="F35" i="10"/>
  <c r="C35" i="10"/>
  <c r="F34" i="10"/>
  <c r="C34" i="10"/>
  <c r="F33" i="10"/>
  <c r="C33" i="10"/>
  <c r="F32" i="10"/>
  <c r="C32" i="10"/>
  <c r="F31" i="10"/>
  <c r="C31" i="10"/>
  <c r="F30" i="10"/>
  <c r="C30" i="10"/>
  <c r="F29" i="10"/>
  <c r="C29" i="10"/>
  <c r="F28" i="10"/>
  <c r="C28" i="10"/>
  <c r="C27" i="10"/>
  <c r="C26" i="10"/>
  <c r="C25" i="10"/>
  <c r="C24" i="10"/>
  <c r="D35" i="10"/>
  <c r="C32" i="9"/>
  <c r="D32" i="9" s="1"/>
  <c r="E32" i="9" s="1"/>
  <c r="F32" i="9" s="1"/>
  <c r="G32" i="9" s="1"/>
  <c r="H32" i="9" s="1"/>
  <c r="I32" i="9" s="1"/>
  <c r="I30" i="9"/>
  <c r="H30" i="9"/>
  <c r="G30" i="9"/>
  <c r="F30" i="9"/>
  <c r="E30" i="9"/>
  <c r="D30" i="9"/>
  <c r="C30" i="9"/>
  <c r="I26" i="9"/>
  <c r="H26" i="9"/>
  <c r="G26" i="9"/>
  <c r="H25" i="9" s="1"/>
  <c r="F26" i="9"/>
  <c r="E26" i="9"/>
  <c r="F25" i="9" s="1"/>
  <c r="D26" i="9"/>
  <c r="C25" i="9"/>
  <c r="C27" i="9" s="1"/>
  <c r="C41" i="13" l="1"/>
  <c r="G24" i="13"/>
  <c r="E26" i="13"/>
  <c r="D27" i="9"/>
  <c r="D34" i="9" s="1"/>
  <c r="F27" i="9"/>
  <c r="F34" i="9" s="1"/>
  <c r="H27" i="9"/>
  <c r="H34" i="9" s="1"/>
  <c r="C34" i="9"/>
  <c r="C36" i="9" s="1"/>
  <c r="C38" i="9" s="1"/>
  <c r="C40" i="9" s="1"/>
  <c r="I29" i="10"/>
  <c r="K29" i="10" s="1"/>
  <c r="I31" i="10"/>
  <c r="K31" i="10" s="1"/>
  <c r="I33" i="10"/>
  <c r="K33" i="10" s="1"/>
  <c r="I34" i="10"/>
  <c r="K34" i="10" s="1"/>
  <c r="I35" i="10"/>
  <c r="K35" i="10" s="1"/>
  <c r="I36" i="10"/>
  <c r="K36" i="10" s="1"/>
  <c r="G38" i="11"/>
  <c r="F38" i="11"/>
  <c r="C31" i="11"/>
  <c r="C38" i="11" s="1"/>
  <c r="C40" i="11" s="1"/>
  <c r="C35" i="12"/>
  <c r="C36" i="12" s="1"/>
  <c r="D31" i="12" s="1"/>
  <c r="D33" i="12" s="1"/>
  <c r="D46" i="12"/>
  <c r="D47" i="12" s="1"/>
  <c r="C28" i="13"/>
  <c r="C17" i="2" s="1"/>
  <c r="E36" i="13"/>
  <c r="E39" i="13" s="1"/>
  <c r="E41" i="13" s="1"/>
  <c r="E71" i="13"/>
  <c r="E72" i="13" s="1"/>
  <c r="D35" i="13"/>
  <c r="D40" i="13" s="1"/>
  <c r="D41" i="13" s="1"/>
  <c r="C69" i="12"/>
  <c r="D64" i="12" s="1"/>
  <c r="D66" i="12" s="1"/>
  <c r="C25" i="12"/>
  <c r="C58" i="12"/>
  <c r="D53" i="12" s="1"/>
  <c r="D55" i="12" s="1"/>
  <c r="C80" i="12"/>
  <c r="D75" i="12" s="1"/>
  <c r="D77" i="12" s="1"/>
  <c r="C101" i="12"/>
  <c r="C90" i="12"/>
  <c r="C112" i="12"/>
  <c r="H22" i="11"/>
  <c r="D25" i="10"/>
  <c r="E25" i="10" s="1"/>
  <c r="I25" i="10"/>
  <c r="D26" i="10"/>
  <c r="I26" i="10"/>
  <c r="K26" i="10" s="1"/>
  <c r="D27" i="10"/>
  <c r="I27" i="10"/>
  <c r="K27" i="10" s="1"/>
  <c r="D28" i="10"/>
  <c r="D30" i="10"/>
  <c r="D32" i="10"/>
  <c r="D34" i="10"/>
  <c r="D36" i="10"/>
  <c r="G41" i="10" s="1"/>
  <c r="D37" i="10"/>
  <c r="C14" i="2" s="1"/>
  <c r="D20" i="10"/>
  <c r="I28" i="10"/>
  <c r="K28" i="10" s="1"/>
  <c r="D29" i="10"/>
  <c r="E29" i="10" s="1"/>
  <c r="I30" i="10"/>
  <c r="K30" i="10" s="1"/>
  <c r="D31" i="10"/>
  <c r="E31" i="10" s="1"/>
  <c r="I32" i="10"/>
  <c r="K32" i="10" s="1"/>
  <c r="D33" i="10"/>
  <c r="E25" i="9"/>
  <c r="E27" i="9" s="1"/>
  <c r="E34" i="9" s="1"/>
  <c r="G25" i="9"/>
  <c r="G27" i="9" s="1"/>
  <c r="G34" i="9" s="1"/>
  <c r="I25" i="9"/>
  <c r="I27" i="9" s="1"/>
  <c r="I34" i="9" s="1"/>
  <c r="E28" i="10" l="1"/>
  <c r="E27" i="10"/>
  <c r="E33" i="10"/>
  <c r="E26" i="10"/>
  <c r="H31" i="11"/>
  <c r="H38" i="11" s="1"/>
  <c r="E46" i="11" s="1"/>
  <c r="E42" i="12"/>
  <c r="E44" i="12" s="1"/>
  <c r="E46" i="12" s="1"/>
  <c r="G26" i="13"/>
  <c r="E28" i="13"/>
  <c r="G28" i="13" s="1"/>
  <c r="D79" i="12"/>
  <c r="C113" i="12"/>
  <c r="D108" i="12" s="1"/>
  <c r="D110" i="12" s="1"/>
  <c r="C91" i="12"/>
  <c r="D86" i="12" s="1"/>
  <c r="D88" i="12" s="1"/>
  <c r="D57" i="12"/>
  <c r="D58" i="12" s="1"/>
  <c r="E53" i="12" s="1"/>
  <c r="E55" i="12" s="1"/>
  <c r="C102" i="12"/>
  <c r="D97" i="12" s="1"/>
  <c r="D99" i="12" s="1"/>
  <c r="D68" i="12"/>
  <c r="D69" i="12" s="1"/>
  <c r="E64" i="12" s="1"/>
  <c r="E66" i="12" s="1"/>
  <c r="D35" i="12"/>
  <c r="D36" i="12" s="1"/>
  <c r="E31" i="12" s="1"/>
  <c r="E33" i="12" s="1"/>
  <c r="C26" i="12"/>
  <c r="D21" i="12" s="1"/>
  <c r="D23" i="12" s="1"/>
  <c r="E36" i="10"/>
  <c r="G43" i="10"/>
  <c r="G44" i="10" s="1"/>
  <c r="E32" i="10"/>
  <c r="E34" i="10"/>
  <c r="E30" i="10"/>
  <c r="J25" i="10"/>
  <c r="K25" i="10"/>
  <c r="L25" i="10" s="1"/>
  <c r="L26" i="10" s="1"/>
  <c r="L27" i="10" s="1"/>
  <c r="L28" i="10" s="1"/>
  <c r="L29" i="10" s="1"/>
  <c r="L30" i="10" s="1"/>
  <c r="L31" i="10" s="1"/>
  <c r="L32" i="10" s="1"/>
  <c r="L33" i="10" s="1"/>
  <c r="L34" i="10" s="1"/>
  <c r="L35" i="10" s="1"/>
  <c r="L36" i="10" s="1"/>
  <c r="L37" i="10" s="1"/>
  <c r="G45" i="10" s="1"/>
  <c r="G47" i="10" s="1"/>
  <c r="G48" i="10" s="1"/>
  <c r="E35" i="10"/>
  <c r="I36" i="9"/>
  <c r="I38" i="9" s="1"/>
  <c r="K42" i="9" s="1"/>
  <c r="E36" i="9"/>
  <c r="E38" i="9" s="1"/>
  <c r="G36" i="9"/>
  <c r="G38" i="9" s="1"/>
  <c r="F36" i="9"/>
  <c r="F38" i="9" s="1"/>
  <c r="H36" i="9"/>
  <c r="H38" i="9" s="1"/>
  <c r="D36" i="9"/>
  <c r="D38" i="9" s="1"/>
  <c r="D40" i="9" s="1"/>
  <c r="C43" i="9"/>
  <c r="D43" i="9" l="1"/>
  <c r="E40" i="9"/>
  <c r="F40" i="9" s="1"/>
  <c r="G40" i="9" s="1"/>
  <c r="H40" i="9" s="1"/>
  <c r="I40" i="9" s="1"/>
  <c r="C18" i="2" s="1"/>
  <c r="E37" i="10"/>
  <c r="E49" i="11"/>
  <c r="E50" i="11" s="1"/>
  <c r="E47" i="11"/>
  <c r="D25" i="12"/>
  <c r="E35" i="12"/>
  <c r="E36" i="12" s="1"/>
  <c r="F31" i="12" s="1"/>
  <c r="F33" i="12" s="1"/>
  <c r="E68" i="12"/>
  <c r="E69" i="12" s="1"/>
  <c r="F64" i="12" s="1"/>
  <c r="F66" i="12" s="1"/>
  <c r="E57" i="12"/>
  <c r="E58" i="12" s="1"/>
  <c r="F53" i="12" s="1"/>
  <c r="F55" i="12" s="1"/>
  <c r="D90" i="12"/>
  <c r="D91" i="12" s="1"/>
  <c r="E86" i="12" s="1"/>
  <c r="E88" i="12" s="1"/>
  <c r="D112" i="12"/>
  <c r="D113" i="12" s="1"/>
  <c r="E108" i="12" s="1"/>
  <c r="E110" i="12" s="1"/>
  <c r="D101" i="12"/>
  <c r="D102" i="12" s="1"/>
  <c r="E97" i="12" s="1"/>
  <c r="E99" i="12" s="1"/>
  <c r="E47" i="12"/>
  <c r="D80" i="12"/>
  <c r="E75" i="12" s="1"/>
  <c r="E77" i="12" s="1"/>
  <c r="J26" i="10"/>
  <c r="M25" i="10"/>
  <c r="C44" i="9"/>
  <c r="C45" i="9" l="1"/>
  <c r="D44" i="9"/>
  <c r="D45" i="9" s="1"/>
  <c r="E43" i="9"/>
  <c r="F42" i="12"/>
  <c r="F44" i="12" s="1"/>
  <c r="F46" i="12" s="1"/>
  <c r="F47" i="12" s="1"/>
  <c r="F35" i="12"/>
  <c r="F36" i="12" s="1"/>
  <c r="G31" i="12" s="1"/>
  <c r="G33" i="12" s="1"/>
  <c r="E101" i="12"/>
  <c r="E102" i="12" s="1"/>
  <c r="F97" i="12" s="1"/>
  <c r="F99" i="12" s="1"/>
  <c r="E112" i="12"/>
  <c r="E113" i="12" s="1"/>
  <c r="F108" i="12" s="1"/>
  <c r="F110" i="12" s="1"/>
  <c r="E90" i="12"/>
  <c r="E91" i="12" s="1"/>
  <c r="F86" i="12" s="1"/>
  <c r="F88" i="12" s="1"/>
  <c r="F57" i="12"/>
  <c r="F68" i="12"/>
  <c r="E79" i="12"/>
  <c r="D26" i="12"/>
  <c r="E21" i="12" s="1"/>
  <c r="E23" i="12" s="1"/>
  <c r="J27" i="10"/>
  <c r="M26" i="10"/>
  <c r="E44" i="9" l="1"/>
  <c r="E45" i="9"/>
  <c r="G42" i="12"/>
  <c r="G44" i="12" s="1"/>
  <c r="F90" i="12"/>
  <c r="F91" i="12" s="1"/>
  <c r="G86" i="12" s="1"/>
  <c r="G88" i="12" s="1"/>
  <c r="F101" i="12"/>
  <c r="F102" i="12" s="1"/>
  <c r="G97" i="12" s="1"/>
  <c r="G99" i="12" s="1"/>
  <c r="F112" i="12"/>
  <c r="F113" i="12" s="1"/>
  <c r="G108" i="12" s="1"/>
  <c r="G110" i="12" s="1"/>
  <c r="G35" i="12"/>
  <c r="G36" i="12" s="1"/>
  <c r="H31" i="12" s="1"/>
  <c r="H33" i="12" s="1"/>
  <c r="E25" i="12"/>
  <c r="E80" i="12"/>
  <c r="F75" i="12" s="1"/>
  <c r="F77" i="12" s="1"/>
  <c r="F69" i="12"/>
  <c r="G64" i="12" s="1"/>
  <c r="G66" i="12" s="1"/>
  <c r="F58" i="12"/>
  <c r="G53" i="12" s="1"/>
  <c r="G55" i="12" s="1"/>
  <c r="J28" i="10"/>
  <c r="M27" i="10"/>
  <c r="G46" i="12" l="1"/>
  <c r="G47" i="12" s="1"/>
  <c r="H42" i="12" s="1"/>
  <c r="H44" i="12" s="1"/>
  <c r="H46" i="12" s="1"/>
  <c r="H47" i="12" s="1"/>
  <c r="G57" i="12"/>
  <c r="G58" i="12" s="1"/>
  <c r="H53" i="12" s="1"/>
  <c r="H55" i="12" s="1"/>
  <c r="F79" i="12"/>
  <c r="F80" i="12" s="1"/>
  <c r="G75" i="12" s="1"/>
  <c r="G77" i="12" s="1"/>
  <c r="H35" i="12"/>
  <c r="H36" i="12" s="1"/>
  <c r="I31" i="12" s="1"/>
  <c r="I33" i="12" s="1"/>
  <c r="G112" i="12"/>
  <c r="G113" i="12" s="1"/>
  <c r="H108" i="12" s="1"/>
  <c r="H110" i="12" s="1"/>
  <c r="G101" i="12"/>
  <c r="G102" i="12" s="1"/>
  <c r="H97" i="12" s="1"/>
  <c r="H99" i="12" s="1"/>
  <c r="G90" i="12"/>
  <c r="G91" i="12" s="1"/>
  <c r="H86" i="12" s="1"/>
  <c r="H88" i="12" s="1"/>
  <c r="G68" i="12"/>
  <c r="G69" i="12" s="1"/>
  <c r="H64" i="12" s="1"/>
  <c r="H66" i="12" s="1"/>
  <c r="E26" i="12"/>
  <c r="F21" i="12" s="1"/>
  <c r="F23" i="12" s="1"/>
  <c r="J29" i="10"/>
  <c r="M28" i="10"/>
  <c r="I42" i="12" l="1"/>
  <c r="I44" i="12" s="1"/>
  <c r="I46" i="12" s="1"/>
  <c r="I47" i="12" s="1"/>
  <c r="H68" i="12"/>
  <c r="H69" i="12" s="1"/>
  <c r="I64" i="12" s="1"/>
  <c r="I66" i="12" s="1"/>
  <c r="G79" i="12"/>
  <c r="G80" i="12" s="1"/>
  <c r="H75" i="12" s="1"/>
  <c r="H77" i="12" s="1"/>
  <c r="F25" i="12"/>
  <c r="F26" i="12" s="1"/>
  <c r="G21" i="12" s="1"/>
  <c r="G23" i="12" s="1"/>
  <c r="H90" i="12"/>
  <c r="H91" i="12" s="1"/>
  <c r="I86" i="12" s="1"/>
  <c r="I88" i="12" s="1"/>
  <c r="H101" i="12"/>
  <c r="H102" i="12" s="1"/>
  <c r="I97" i="12" s="1"/>
  <c r="I99" i="12" s="1"/>
  <c r="H112" i="12"/>
  <c r="H113" i="12" s="1"/>
  <c r="I108" i="12" s="1"/>
  <c r="I110" i="12" s="1"/>
  <c r="I35" i="12"/>
  <c r="I36" i="12" s="1"/>
  <c r="J31" i="12" s="1"/>
  <c r="J33" i="12" s="1"/>
  <c r="H57" i="12"/>
  <c r="H58" i="12" s="1"/>
  <c r="I53" i="12" s="1"/>
  <c r="I55" i="12" s="1"/>
  <c r="J30" i="10"/>
  <c r="M29" i="10"/>
  <c r="J42" i="12" l="1"/>
  <c r="J44" i="12" s="1"/>
  <c r="G25" i="12"/>
  <c r="G26" i="12" s="1"/>
  <c r="H21" i="12" s="1"/>
  <c r="H23" i="12" s="1"/>
  <c r="I57" i="12"/>
  <c r="I58" i="12" s="1"/>
  <c r="J53" i="12" s="1"/>
  <c r="J55" i="12" s="1"/>
  <c r="J35" i="12"/>
  <c r="I68" i="12"/>
  <c r="I69" i="12" s="1"/>
  <c r="J64" i="12" s="1"/>
  <c r="J66" i="12" s="1"/>
  <c r="I112" i="12"/>
  <c r="I113" i="12" s="1"/>
  <c r="J108" i="12" s="1"/>
  <c r="J110" i="12" s="1"/>
  <c r="I101" i="12"/>
  <c r="I102" i="12" s="1"/>
  <c r="J97" i="12" s="1"/>
  <c r="J99" i="12" s="1"/>
  <c r="I90" i="12"/>
  <c r="I91" i="12" s="1"/>
  <c r="J86" i="12" s="1"/>
  <c r="J88" i="12" s="1"/>
  <c r="H79" i="12"/>
  <c r="H80" i="12" s="1"/>
  <c r="I75" i="12" s="1"/>
  <c r="I77" i="12" s="1"/>
  <c r="J31" i="10"/>
  <c r="M30" i="10"/>
  <c r="J46" i="12" l="1"/>
  <c r="J47" i="12" s="1"/>
  <c r="I79" i="12"/>
  <c r="I80" i="12" s="1"/>
  <c r="J75" i="12" s="1"/>
  <c r="J77" i="12" s="1"/>
  <c r="J101" i="12"/>
  <c r="J90" i="12"/>
  <c r="J91" i="12" s="1"/>
  <c r="J112" i="12"/>
  <c r="H25" i="12"/>
  <c r="H26" i="12" s="1"/>
  <c r="I21" i="12" s="1"/>
  <c r="I23" i="12" s="1"/>
  <c r="J68" i="12"/>
  <c r="J57" i="12"/>
  <c r="J58" i="12" s="1"/>
  <c r="K53" i="12" s="1"/>
  <c r="K55" i="12" s="1"/>
  <c r="J36" i="12"/>
  <c r="J32" i="10"/>
  <c r="M31" i="10"/>
  <c r="O91" i="12" l="1"/>
  <c r="S27" i="12" s="1"/>
  <c r="K86" i="12"/>
  <c r="K88" i="12" s="1"/>
  <c r="K90" i="12" s="1"/>
  <c r="K91" i="12" s="1"/>
  <c r="L86" i="12" s="1"/>
  <c r="L88" i="12" s="1"/>
  <c r="L90" i="12" s="1"/>
  <c r="L91" i="12" s="1"/>
  <c r="M86" i="12" s="1"/>
  <c r="M88" i="12" s="1"/>
  <c r="M90" i="12" s="1"/>
  <c r="M91" i="12" s="1"/>
  <c r="N86" i="12" s="1"/>
  <c r="N88" i="12" s="1"/>
  <c r="N90" i="12" s="1"/>
  <c r="N91" i="12" s="1"/>
  <c r="O36" i="12"/>
  <c r="S22" i="12" s="1"/>
  <c r="K31" i="12"/>
  <c r="K33" i="12" s="1"/>
  <c r="K35" i="12" s="1"/>
  <c r="J102" i="12"/>
  <c r="J113" i="12"/>
  <c r="K42" i="12"/>
  <c r="K44" i="12" s="1"/>
  <c r="K46" i="12" s="1"/>
  <c r="K47" i="12" s="1"/>
  <c r="K57" i="12"/>
  <c r="K58" i="12" s="1"/>
  <c r="L53" i="12" s="1"/>
  <c r="L55" i="12" s="1"/>
  <c r="I25" i="12"/>
  <c r="I26" i="12" s="1"/>
  <c r="J21" i="12" s="1"/>
  <c r="J23" i="12" s="1"/>
  <c r="J79" i="12"/>
  <c r="J69" i="12"/>
  <c r="J33" i="10"/>
  <c r="M32" i="10"/>
  <c r="O90" i="12" l="1"/>
  <c r="S42" i="12" s="1"/>
  <c r="O69" i="12"/>
  <c r="S25" i="12" s="1"/>
  <c r="K64" i="12"/>
  <c r="K66" i="12" s="1"/>
  <c r="K68" i="12" s="1"/>
  <c r="O113" i="12"/>
  <c r="S29" i="12" s="1"/>
  <c r="K108" i="12"/>
  <c r="K110" i="12" s="1"/>
  <c r="K112" i="12" s="1"/>
  <c r="O102" i="12"/>
  <c r="S28" i="12" s="1"/>
  <c r="K97" i="12"/>
  <c r="K99" i="12" s="1"/>
  <c r="K101" i="12" s="1"/>
  <c r="K36" i="12"/>
  <c r="L31" i="12" s="1"/>
  <c r="L33" i="12" s="1"/>
  <c r="L35" i="12" s="1"/>
  <c r="L36" i="12" s="1"/>
  <c r="M31" i="12" s="1"/>
  <c r="M33" i="12" s="1"/>
  <c r="M35" i="12" s="1"/>
  <c r="M36" i="12" s="1"/>
  <c r="N31" i="12" s="1"/>
  <c r="N33" i="12" s="1"/>
  <c r="N35" i="12" s="1"/>
  <c r="N36" i="12" s="1"/>
  <c r="L42" i="12"/>
  <c r="L44" i="12" s="1"/>
  <c r="J25" i="12"/>
  <c r="J26" i="12" s="1"/>
  <c r="L57" i="12"/>
  <c r="L58" i="12" s="1"/>
  <c r="M53" i="12" s="1"/>
  <c r="M55" i="12" s="1"/>
  <c r="J80" i="12"/>
  <c r="J34" i="10"/>
  <c r="M33" i="10"/>
  <c r="O35" i="12" l="1"/>
  <c r="S37" i="12" s="1"/>
  <c r="O80" i="12"/>
  <c r="S26" i="12" s="1"/>
  <c r="K75" i="12"/>
  <c r="K77" i="12" s="1"/>
  <c r="K79" i="12" s="1"/>
  <c r="K69" i="12"/>
  <c r="L64" i="12" s="1"/>
  <c r="L66" i="12" s="1"/>
  <c r="L68" i="12" s="1"/>
  <c r="L69" i="12" s="1"/>
  <c r="M64" i="12" s="1"/>
  <c r="M66" i="12" s="1"/>
  <c r="M68" i="12" s="1"/>
  <c r="M69" i="12" s="1"/>
  <c r="N64" i="12" s="1"/>
  <c r="N66" i="12" s="1"/>
  <c r="N68" i="12" s="1"/>
  <c r="N69" i="12" s="1"/>
  <c r="K102" i="12"/>
  <c r="L97" i="12" s="1"/>
  <c r="L99" i="12" s="1"/>
  <c r="L101" i="12" s="1"/>
  <c r="L102" i="12" s="1"/>
  <c r="M97" i="12" s="1"/>
  <c r="M99" i="12" s="1"/>
  <c r="M101" i="12" s="1"/>
  <c r="M102" i="12" s="1"/>
  <c r="N97" i="12" s="1"/>
  <c r="N99" i="12" s="1"/>
  <c r="N101" i="12" s="1"/>
  <c r="N102" i="12" s="1"/>
  <c r="K113" i="12"/>
  <c r="L108" i="12" s="1"/>
  <c r="L110" i="12" s="1"/>
  <c r="L112" i="12" s="1"/>
  <c r="L113" i="12" s="1"/>
  <c r="M108" i="12" s="1"/>
  <c r="M110" i="12" s="1"/>
  <c r="M112" i="12" s="1"/>
  <c r="M113" i="12" s="1"/>
  <c r="N108" i="12" s="1"/>
  <c r="N110" i="12" s="1"/>
  <c r="N112" i="12" s="1"/>
  <c r="N113" i="12" s="1"/>
  <c r="L46" i="12"/>
  <c r="L47" i="12" s="1"/>
  <c r="M57" i="12"/>
  <c r="M58" i="12" s="1"/>
  <c r="N53" i="12" s="1"/>
  <c r="N55" i="12" s="1"/>
  <c r="O26" i="12"/>
  <c r="S21" i="12" s="1"/>
  <c r="K21" i="12"/>
  <c r="K23" i="12" s="1"/>
  <c r="J35" i="10"/>
  <c r="M34" i="10"/>
  <c r="O112" i="12" l="1"/>
  <c r="S44" i="12" s="1"/>
  <c r="O101" i="12"/>
  <c r="S43" i="12" s="1"/>
  <c r="O68" i="12"/>
  <c r="S40" i="12" s="1"/>
  <c r="K80" i="12"/>
  <c r="L75" i="12" s="1"/>
  <c r="L77" i="12" s="1"/>
  <c r="L79" i="12" s="1"/>
  <c r="L80" i="12" s="1"/>
  <c r="M75" i="12" s="1"/>
  <c r="M77" i="12" s="1"/>
  <c r="M79" i="12" s="1"/>
  <c r="M80" i="12" s="1"/>
  <c r="N75" i="12" s="1"/>
  <c r="N77" i="12" s="1"/>
  <c r="N79" i="12" s="1"/>
  <c r="N80" i="12" s="1"/>
  <c r="M42" i="12"/>
  <c r="M44" i="12" s="1"/>
  <c r="M46" i="12" s="1"/>
  <c r="M47" i="12" s="1"/>
  <c r="K25" i="12"/>
  <c r="K26" i="12" s="1"/>
  <c r="L21" i="12" s="1"/>
  <c r="L23" i="12" s="1"/>
  <c r="N57" i="12"/>
  <c r="O57" i="12" s="1"/>
  <c r="S39" i="12" s="1"/>
  <c r="J37" i="10"/>
  <c r="J36" i="10"/>
  <c r="M36" i="10" s="1"/>
  <c r="M35" i="10"/>
  <c r="M37" i="10" s="1"/>
  <c r="G51" i="10" s="1"/>
  <c r="O79" i="12" l="1"/>
  <c r="S41" i="12" s="1"/>
  <c r="N42" i="12"/>
  <c r="N44" i="12" s="1"/>
  <c r="L25" i="12"/>
  <c r="L26" i="12" s="1"/>
  <c r="M21" i="12" s="1"/>
  <c r="M23" i="12" s="1"/>
  <c r="N58" i="12"/>
  <c r="O58" i="12" s="1"/>
  <c r="S24" i="12" s="1"/>
  <c r="N46" i="12" l="1"/>
  <c r="O46" i="12" s="1"/>
  <c r="S38" i="12" s="1"/>
  <c r="M25" i="12"/>
  <c r="M26" i="12" s="1"/>
  <c r="N21" i="12" s="1"/>
  <c r="N23" i="12" s="1"/>
  <c r="N47" i="12" l="1"/>
  <c r="O47" i="12" s="1"/>
  <c r="S23" i="12" s="1"/>
  <c r="S30" i="12" s="1"/>
  <c r="T30" i="12" s="1"/>
  <c r="U30" i="12" s="1"/>
  <c r="N25" i="12"/>
  <c r="O25" i="12" l="1"/>
  <c r="S36" i="12" s="1"/>
  <c r="S45" i="12" s="1"/>
  <c r="T45" i="12" s="1"/>
  <c r="U45" i="12" s="1"/>
  <c r="N26" i="12"/>
</calcChain>
</file>

<file path=xl/sharedStrings.xml><?xml version="1.0" encoding="utf-8"?>
<sst xmlns="http://schemas.openxmlformats.org/spreadsheetml/2006/main" count="710" uniqueCount="269">
  <si>
    <t>XXXX</t>
  </si>
  <si>
    <t>Valor</t>
  </si>
  <si>
    <t>Diferencia</t>
  </si>
  <si>
    <t>Concepto</t>
  </si>
  <si>
    <t>Compañía Ejemplo SAS</t>
  </si>
  <si>
    <t>Monto</t>
  </si>
  <si>
    <t>Intereses E.A.</t>
  </si>
  <si>
    <t>Vencimiento</t>
  </si>
  <si>
    <t>Desembolso</t>
  </si>
  <si>
    <t>Fecha Inicial</t>
  </si>
  <si>
    <t>Fecha Final</t>
  </si>
  <si>
    <t>No. días</t>
  </si>
  <si>
    <t>Tasa de Interés</t>
  </si>
  <si>
    <t>Tasa de Interés - Periodo</t>
  </si>
  <si>
    <t>Saldo Préstamo</t>
  </si>
  <si>
    <t>Intereses Mes</t>
  </si>
  <si>
    <t>Intereses Acumulados</t>
  </si>
  <si>
    <t>Total Intereses causados</t>
  </si>
  <si>
    <t>SUBORDINATED LOAD AGREEMENT</t>
  </si>
  <si>
    <t>MONTO</t>
  </si>
  <si>
    <t>MES</t>
  </si>
  <si>
    <t>TASA</t>
  </si>
  <si>
    <t>TRM de Cierre</t>
  </si>
  <si>
    <t>Intereses</t>
  </si>
  <si>
    <t>Intereses en $</t>
  </si>
  <si>
    <t>-</t>
  </si>
  <si>
    <t>Enero</t>
  </si>
  <si>
    <t>31</t>
  </si>
  <si>
    <t>Febrero</t>
  </si>
  <si>
    <t>28</t>
  </si>
  <si>
    <t>Marzo</t>
  </si>
  <si>
    <t>30</t>
  </si>
  <si>
    <t>Abril</t>
  </si>
  <si>
    <t>Mayo</t>
  </si>
  <si>
    <t>Junio</t>
  </si>
  <si>
    <t>Julio</t>
  </si>
  <si>
    <t>Agosto</t>
  </si>
  <si>
    <t>Septiembre</t>
  </si>
  <si>
    <t>Octubre</t>
  </si>
  <si>
    <t>Noviembre</t>
  </si>
  <si>
    <t>DIFERENCIAS  NO SIGNIFICATIVAS</t>
  </si>
  <si>
    <t>DIFERENCIA EN CAMBIO POR CAPITAL E INTERESES</t>
  </si>
  <si>
    <t>entregado por tesorería.</t>
  </si>
  <si>
    <t>Saldo en libros de ingresos causados Cta. 4810900700</t>
  </si>
  <si>
    <t xml:space="preserve">Diferencia en los ingresos causados  </t>
  </si>
  <si>
    <t>CONTROL DE SALDOS DE COMPROBANTES RECURRENTES</t>
  </si>
  <si>
    <t>POLIZAS DE SEGUROS</t>
  </si>
  <si>
    <t>SALDO</t>
  </si>
  <si>
    <t>CUOTAS POR</t>
  </si>
  <si>
    <t>VALOR</t>
  </si>
  <si>
    <t>VALOR DE LA</t>
  </si>
  <si>
    <t xml:space="preserve">VALOR </t>
  </si>
  <si>
    <t>POLIZA</t>
  </si>
  <si>
    <t>AMORTIZAR</t>
  </si>
  <si>
    <t>CUOTA MENSUAL</t>
  </si>
  <si>
    <t>Soat vehículos</t>
  </si>
  <si>
    <t>1</t>
  </si>
  <si>
    <t>6</t>
  </si>
  <si>
    <t>3</t>
  </si>
  <si>
    <t>7</t>
  </si>
  <si>
    <t>8</t>
  </si>
  <si>
    <t>10</t>
  </si>
  <si>
    <t>Diferencia no representativa</t>
  </si>
  <si>
    <t>Mejoras en propiedades ajenas</t>
  </si>
  <si>
    <t>Periodo de amortización - 5 años</t>
  </si>
  <si>
    <t>Diciembre</t>
  </si>
  <si>
    <t>%</t>
  </si>
  <si>
    <t>Periodo por amortizar</t>
  </si>
  <si>
    <t>Saldo Ajustado</t>
  </si>
  <si>
    <t>Adiciones</t>
  </si>
  <si>
    <t>Amortización</t>
  </si>
  <si>
    <t>Saldo final</t>
  </si>
  <si>
    <t>Totales</t>
  </si>
  <si>
    <t xml:space="preserve">Gastos de amortización </t>
  </si>
  <si>
    <t>En activos:</t>
  </si>
  <si>
    <t>Cuenta asociada</t>
  </si>
  <si>
    <t>En Pasivos:</t>
  </si>
  <si>
    <t>Procedimiento:</t>
  </si>
  <si>
    <t>* Obtener el detalle contable del saldo del estimado del calculo actuarial a la fecha de cierre de 2018</t>
  </si>
  <si>
    <t>* Verificar las variables usadas en el calculo actuarial.</t>
  </si>
  <si>
    <t>* Realizar el cruce de las cifras, entre el informe del perito actuario contra los registros contables.</t>
  </si>
  <si>
    <t>*  Verificar la idoneidad profesional del perito actuario.</t>
  </si>
  <si>
    <t>* Realizar extensiones aritméticas del calculo actuarial preparado por el perito actuario.</t>
  </si>
  <si>
    <t>* Obtener del experto perito actuario, el cálculo actuarial al cierre del ejercicio 2018</t>
  </si>
  <si>
    <t>Los saldos se encuentran compuestos así:</t>
  </si>
  <si>
    <t>Variación</t>
  </si>
  <si>
    <t>Calculo pensiones actuales</t>
  </si>
  <si>
    <t>Calculo Futuras pensiones</t>
  </si>
  <si>
    <t>Total calculo del actuario</t>
  </si>
  <si>
    <t>Saldo de Pensiones por  amortizar</t>
  </si>
  <si>
    <t xml:space="preserve">Pasivo por calculo actuarial </t>
  </si>
  <si>
    <t>Análisis de variaciones con respecto a años anteriores:</t>
  </si>
  <si>
    <t>Saldos  Contables</t>
  </si>
  <si>
    <t>Por amortizar</t>
  </si>
  <si>
    <t>Participación respecto al calculo actuarial</t>
  </si>
  <si>
    <t>Variación %</t>
  </si>
  <si>
    <t>- 5%</t>
  </si>
  <si>
    <t>+ 3%</t>
  </si>
  <si>
    <t>+ 5 %</t>
  </si>
  <si>
    <t>- 3%</t>
  </si>
  <si>
    <t>Amortización realizada</t>
  </si>
  <si>
    <t>Saldo Por amortizar</t>
  </si>
  <si>
    <t>Amortización de pensiones del año</t>
  </si>
  <si>
    <t xml:space="preserve">Menos Pensiones por amortizar por efecto de la reforma laboral </t>
  </si>
  <si>
    <t>Efecto neto amortización de pensiones</t>
  </si>
  <si>
    <t>Si analizamos el saldo de las cuentas sin el efecto de la reforma pensional  se observa que presentarían un comportamiento similar al año anterior.</t>
  </si>
  <si>
    <t>Este valor se provisiono de acuerdo a estudio realizado por  American Academy of Actuaries</t>
  </si>
  <si>
    <t>Variación en el año corriente:</t>
  </si>
  <si>
    <t>Mas valor amortizado, efecto negativo por Reforma Pensional</t>
  </si>
  <si>
    <t xml:space="preserve">Pasivo por pensiones </t>
  </si>
  <si>
    <t>Gastos por pensiones</t>
  </si>
  <si>
    <t xml:space="preserve">Actualización actuarial  </t>
  </si>
  <si>
    <t>Amortización de pensiones a 11 años y 21 años (Reforma Pensional)</t>
  </si>
  <si>
    <t>Pagos efectuados durante el año</t>
  </si>
  <si>
    <t>Reclasificación del gasto por pensión</t>
  </si>
  <si>
    <t xml:space="preserve">71% para gastos de operación cuenta 75             </t>
  </si>
  <si>
    <t>√</t>
  </si>
  <si>
    <t>¥</t>
  </si>
  <si>
    <t>❶</t>
  </si>
  <si>
    <t>❷</t>
  </si>
  <si>
    <t>Saldo por amortizar</t>
  </si>
  <si>
    <t xml:space="preserve">29%  para gastos de administración cuenta 51   </t>
  </si>
  <si>
    <t>* Realizamos verificación de las variables usadas por American Academy of Actuaries, así:</t>
  </si>
  <si>
    <t>De otra parte, verificamos la idoneidad profesional y experiencia del actuario que realizó el proceso de análisis y emisión del Reporte.  Encontrando que esta Firma pertenece a la Asociación Internacional de actuarios, registrado en Nueva York (USA), así mismo, tienen experiencia internacional de más de 30 años, en diferentes industrias y países.</t>
  </si>
  <si>
    <t>Saldo Contabilidad</t>
  </si>
  <si>
    <t>Auditor</t>
  </si>
  <si>
    <t>SALDO MEJORAS EN PROPIEDADES AJENAS</t>
  </si>
  <si>
    <t>Mejoras en propiedad ajena</t>
  </si>
  <si>
    <t>Póliza cumplimiento Cliente  CMTS-URA</t>
  </si>
  <si>
    <t>Póliza sabotaje y terrorismo</t>
  </si>
  <si>
    <t>Póliza manejo global #2003366</t>
  </si>
  <si>
    <t>Póliza de sustracción #500000156-0</t>
  </si>
  <si>
    <t>Póliza corriente débil $5002436-5</t>
  </si>
  <si>
    <t>Póliza de infidelidad y riesgo #53021668</t>
  </si>
  <si>
    <t>Póliza vehículo #2</t>
  </si>
  <si>
    <t>Póliza vehículo #3</t>
  </si>
  <si>
    <t>Soat vehículos $5</t>
  </si>
  <si>
    <t>Póliza de cumplimientos Disposición legal</t>
  </si>
  <si>
    <t>Póliza responsabilidad Civil #6200172</t>
  </si>
  <si>
    <t>Póliza #6001037 adición sabotaje y terrorismo</t>
  </si>
  <si>
    <t>Corriente débil #6002436-6</t>
  </si>
  <si>
    <t>VIDA</t>
  </si>
  <si>
    <t>Saldo según balance</t>
  </si>
  <si>
    <t>Saldo por amortizar a diciembre 31 del 2016</t>
  </si>
  <si>
    <t>Amortización de las nuevas pólizas tomadas en 2018</t>
  </si>
  <si>
    <t xml:space="preserve">Saldos según contabilidad total gasto de seguros  </t>
  </si>
  <si>
    <t>Póliza vehículo #4</t>
  </si>
  <si>
    <t>Información tomada directamente de las pólizas de seguro.</t>
  </si>
  <si>
    <t>Análisis del gasto por seguros :</t>
  </si>
  <si>
    <t>Variaciones análisis  contra registro de gasto amortización</t>
  </si>
  <si>
    <t>Diferencia en cambio moneda extranjera</t>
  </si>
  <si>
    <t>Diferencia en cambio Capital</t>
  </si>
  <si>
    <t>Intereses acumulados</t>
  </si>
  <si>
    <t>Diferencia en cambio intereses</t>
  </si>
  <si>
    <t>INTERESES CAUSADOS POR CONCEPTO DE PRESTAMOS AL INVERSOR</t>
  </si>
  <si>
    <t>* Solicitar el detalle de la cuenta, en los auxiliares de contabilidad</t>
  </si>
  <si>
    <t>* Efectuar los cálculos con las variables acordadas en el contrato, y verificar contra los registros contables.</t>
  </si>
  <si>
    <t>Días</t>
  </si>
  <si>
    <r>
      <t>Cuentas por cobrar a Inversor según cálculos del Auditor</t>
    </r>
    <r>
      <rPr>
        <b/>
        <sz val="11"/>
        <rFont val="Arial"/>
        <family val="2"/>
      </rPr>
      <t xml:space="preserve"> </t>
    </r>
  </si>
  <si>
    <t xml:space="preserve">Cuentas por cobrar a Inversor según cálculos del Contabilidad </t>
  </si>
  <si>
    <t>Intereses por cobrar al Inversor según cálculos del Auditor</t>
  </si>
  <si>
    <t>Intereses por cobrar al Inversor según cálculos de la Contabilidad</t>
  </si>
  <si>
    <t>El saldo de la cuenta de estimaciones de diferencia en cambio, e intereses causados por cobrar, es razonable, exacta y se presenta adecuadamente.</t>
  </si>
  <si>
    <t>* Solicitar las pólizas física, emitidas por el Bróker, tomar la información básica para determinar los cálculos de las estimaciones</t>
  </si>
  <si>
    <t>El saldo de la cuenta de pólizas y el estimado de amortización acumulada, así cómo la porción del estimado registrada como gasto es razonable, exacta y apropiada.</t>
  </si>
  <si>
    <t>* Solicitar los contratos o soportes de las mejoras en propiedad ajena. Tomar la información necesaria para realizar los recalculo de los estimados contables</t>
  </si>
  <si>
    <t>* Leer las políticas contables, para determinar la vida útil o plazo para amortizar las mejoras en propiedad ajena</t>
  </si>
  <si>
    <t>El saldo de la cuenta de mejoras en propiedad ajena y la  amortización acumulada, así cómo la porción del estimado registrada como gasto es razonable, exacta y apropiada.</t>
  </si>
  <si>
    <t xml:space="preserve"> Ajuste x Inflación</t>
  </si>
  <si>
    <t>Tenedor: Empresa Financiera de Colombia</t>
  </si>
  <si>
    <t>Retención en la fuente 7%</t>
  </si>
  <si>
    <t>Intereses por pagar, Neto</t>
  </si>
  <si>
    <t>Retención en la fuente pagar al Estado</t>
  </si>
  <si>
    <t>Calculo auditor</t>
  </si>
  <si>
    <t>Registros contables</t>
  </si>
  <si>
    <t>Diferencias</t>
  </si>
  <si>
    <t>De acuerdo con los procedimientos realizado, y los resultados obtenidos, se concluye que el estimado de los intereses sobre los bonos de deuda publica son exactos y se presenten apropiadamente.</t>
  </si>
  <si>
    <t>* Solicitar el acuerdo contractual de esta deuda activa, y verificar las condiciones acordadas contractualmente de los bonos (Monto, tasa de interés, plazo)</t>
  </si>
  <si>
    <t>Bonos del Tenedor EFC</t>
  </si>
  <si>
    <t>Intereses por pagar al Tenedor</t>
  </si>
  <si>
    <t>Determinación diferencia en cambio e intereses</t>
  </si>
  <si>
    <t>Determinación de los pasivos por intereses de bonos</t>
  </si>
  <si>
    <t>Pólizas de seguros</t>
  </si>
  <si>
    <t>Calculo actuarial de pensiones de jubilación</t>
  </si>
  <si>
    <t>Fecha:</t>
  </si>
  <si>
    <t>Nombre del cliente:</t>
  </si>
  <si>
    <t>Período terminado:</t>
  </si>
  <si>
    <t>31 de diciembre de 20XX</t>
  </si>
  <si>
    <t>Preparado por:</t>
  </si>
  <si>
    <t>Revisado:</t>
  </si>
  <si>
    <t>XX/XX/XXXX</t>
  </si>
  <si>
    <t>Referencia de PT</t>
  </si>
  <si>
    <t>OBJETIVO</t>
  </si>
  <si>
    <t>DOB-1</t>
  </si>
  <si>
    <t>El siguiente es un detalle del saldo de las Estimaciones Contables, al 31 de diciembre de 20XX:</t>
  </si>
  <si>
    <t>Ref. PT</t>
  </si>
  <si>
    <t>Análisis de cartera</t>
  </si>
  <si>
    <t>RESULTADOS OBTENIDOS</t>
  </si>
  <si>
    <t>DO-1</t>
  </si>
  <si>
    <t>Cálculo actuarial</t>
  </si>
  <si>
    <t>Subsumaria</t>
  </si>
  <si>
    <t>Mas  actualización del calculo actuarial  20XX
($64.072 - $ 57.068)</t>
  </si>
  <si>
    <t>Saldo 20XX-1</t>
  </si>
  <si>
    <t>Observamos en el año 20XX-1, que el saldo de las pensiones por amortizar con respecto al 20XX-2, se disminuye en un 5%,  y para el año 20XX, este efecto es contrario, se incrementa en un 3% con respecto al 20XX-1, esto es el efecto de la reforma pensional, el cual genera un incremento de las pensiones por amortizar a pesar de la amortización de pensiones del año, el saldo de las pensiones por amortizar es de $ 3.617.</t>
  </si>
  <si>
    <t>Conclusión</t>
  </si>
  <si>
    <t>Después de las pruebas efectuadas y los resultados satisfactorios de los mismos, considero que el saldo del pasivo y gasto por concepto de  pensiones es razonable.</t>
  </si>
  <si>
    <t>Saldo Inicial 01-01-20XX</t>
  </si>
  <si>
    <t>Depreciación mejoras en propiedad ajena</t>
  </si>
  <si>
    <t>DO-2</t>
  </si>
  <si>
    <t>Verificar la existencia, exactitud y presentación del estimado de la amortización de las mejoras en propiedad ajena.</t>
  </si>
  <si>
    <t>• Solicitar el detalle de la cuenta, en los auxiliares de contabilidad</t>
  </si>
  <si>
    <t>• Solicitar los contratos o soportes de las mejoras en propiedad ajena. Tomar la información necesaria para realizar los recalculo de los estimados contables</t>
  </si>
  <si>
    <t>• Leer las políticas contables, para determinar la vida útil o plazo para amortizar las mejoras en propiedad ajena</t>
  </si>
  <si>
    <t xml:space="preserve">CÁLCULO GLOBAL MEJORAS EN PROPIEDADES AJENAS </t>
  </si>
  <si>
    <t>DO-3</t>
  </si>
  <si>
    <t>DO-4</t>
  </si>
  <si>
    <t>DO-5</t>
  </si>
  <si>
    <t>Verificar la existencia, exactitud y presentación del estimado de la amortización de pólizas de seguros y del saldo a la fecha de corte.</t>
  </si>
  <si>
    <t>1/12/20XX</t>
  </si>
  <si>
    <t>AMORTIZADO 20XX</t>
  </si>
  <si>
    <t>DOB1</t>
  </si>
  <si>
    <t>TOTALES</t>
  </si>
  <si>
    <t>Verificar la existencia, exactitud y presentación del estimado de diferencia en cambio y de los intereses causados sobre un préstamo activo.</t>
  </si>
  <si>
    <t>Tasa de cambio Representativa del Mercado 29/08/20XX</t>
  </si>
  <si>
    <t>TOTAL</t>
  </si>
  <si>
    <t>Diciembre  20XX-1</t>
  </si>
  <si>
    <t>Verificar la existencia, exactitud y presentación del estimado de gasto y pasivo por intereses causados sobre deudas de bonos.</t>
  </si>
  <si>
    <t>BONOS EMITIDOS AL PÚBLICO EN EL MERCADO SECUNDARIO DE VALORES LOCALMENTE</t>
  </si>
  <si>
    <t>16/6/20XX</t>
  </si>
  <si>
    <t>• Obtener el detalle contable del saldo del estimado del calculo actuarial a la fecha de cierre de 20XX</t>
  </si>
  <si>
    <t>• Obtener del experto perito actuario, el cálculo actuarial al cierre del ejercicio 20XX</t>
  </si>
  <si>
    <t>• Realizar el cruce de las cifras, entre el informe del perito actuario contra los registros contables.</t>
  </si>
  <si>
    <t>• Verificar la idoneidad profesional del perito actuario.</t>
  </si>
  <si>
    <t>20XX-2</t>
  </si>
  <si>
    <t>20XX-1</t>
  </si>
  <si>
    <t>20XX</t>
  </si>
  <si>
    <t xml:space="preserve">Cálculo actuarial </t>
  </si>
  <si>
    <t>Valor tomado del informe de actuarios American Academy of Actuaries</t>
  </si>
  <si>
    <t xml:space="preserve">    Datos verificados en el sistema General Accountant,  movimiento de las cuentas auxiliares.</t>
  </si>
  <si>
    <t>TOTAL GASTOS POR PENSION</t>
  </si>
  <si>
    <r>
      <t xml:space="preserve"> </t>
    </r>
    <r>
      <rPr>
        <b/>
        <sz val="11"/>
        <color rgb="FF002060"/>
        <rFont val="Arial"/>
        <family val="2"/>
      </rPr>
      <t xml:space="preserve">Hipótesis financiera y Valoración Financiera: </t>
    </r>
    <r>
      <rPr>
        <sz val="11"/>
        <color theme="1"/>
        <rFont val="Arial"/>
        <family val="2"/>
      </rPr>
      <t>Para estimar el costo de un plan de pensiones es necesario fijar un conjunto de hipótesis en especial las que tienen que ver con el tipo de interés técnico y las referentes al componente demográfico, las tablas de mortalidad , supervivencia e invalidez determinan las principales hipótesis demográficas.</t>
    </r>
  </si>
  <si>
    <r>
      <t xml:space="preserve"> </t>
    </r>
    <r>
      <rPr>
        <b/>
        <sz val="11"/>
        <color rgb="FF002060"/>
        <rFont val="Arial"/>
        <family val="2"/>
      </rPr>
      <t>Hipótesis demográficas y tablas biométricas:</t>
    </r>
    <r>
      <rPr>
        <sz val="11"/>
        <color theme="1"/>
        <rFont val="Arial"/>
        <family val="2"/>
      </rPr>
      <t xml:space="preserve"> A partir de estas hipótesis se puede establecer el calculo de los costos y provisiones asociadas a planes de pensiones. Estas tablas pretenden dar información sobre las probabilidades de que una persona fallezca en un año determinado, sobrevista hasta alcanzar cierta edad, o sufra una invalidez que no le permita continuar como un empleado activo.</t>
    </r>
  </si>
  <si>
    <r>
      <t xml:space="preserve"> </t>
    </r>
    <r>
      <rPr>
        <b/>
        <sz val="11"/>
        <color rgb="FF002060"/>
        <rFont val="Arial"/>
        <family val="2"/>
      </rPr>
      <t>La Valoración actuarial:</t>
    </r>
    <r>
      <rPr>
        <sz val="11"/>
        <color theme="1"/>
        <rFont val="Arial"/>
        <family val="2"/>
      </rPr>
      <t xml:space="preserve"> De la valoración del factor de descuento financiero y la probabilidad de supervivencia se obtiene el elemento fundamental para el calculo actuarial, el descuento actuarial, así se calcula el valor actual de una cuantía.</t>
    </r>
  </si>
  <si>
    <r>
      <rPr>
        <b/>
        <sz val="11"/>
        <color theme="1"/>
        <rFont val="Arial"/>
        <family val="2"/>
      </rPr>
      <t>Metodología usada:</t>
    </r>
    <r>
      <rPr>
        <sz val="11"/>
        <color theme="1"/>
        <rFont val="Arial"/>
        <family val="2"/>
      </rPr>
      <t xml:space="preserve"> El modelo usado consiste ene estimar cuantía de pensión, que con periodicidad habitualmente mensual recibirá el pensionado en su jubilación. Esa pensión a partir de las proyecciones de supervivencia y esperanza de vida colectivo puede subsumirse en un capital equivalente, un pago único, que de cumplirse con la evolución demográfica esperada, sea suficiente para abordar el pago de la pensión desde la jubilación.</t>
    </r>
  </si>
  <si>
    <t>Verificar la existencia, exactitud, presentación de los saldos del pasivo estimado relacionado con el cálculo actuarial de los empleados pensionados y las futuras pensiones al 31 de diciembre de 20XX.</t>
  </si>
  <si>
    <t>• Verificar las variables usadas en el cálculo actuarial.</t>
  </si>
  <si>
    <t>• Realizar extensiones aritméticas del cálculo actuarial preparado por el perito actuario.</t>
  </si>
  <si>
    <t>TOTAL CÁLCULO</t>
  </si>
  <si>
    <t>Ajuste x Inflación</t>
  </si>
  <si>
    <t>• Solicitar las pólizas física, emitidas por el Bróker, tomar la información básica para determinar los cálculos de las estimaciones</t>
  </si>
  <si>
    <t>• Leer las políticas contables, para determinar la vida útil o plazo para amortizar las pólizas, acorde con su vigencia y cubrimiento del riesgo para el cual se adquirieron.</t>
  </si>
  <si>
    <t>ÚTIL (MESES)</t>
  </si>
  <si>
    <t>PÓLIZA</t>
  </si>
  <si>
    <t>SOAT vehículo #1</t>
  </si>
  <si>
    <t>Diciembre 20XX</t>
  </si>
  <si>
    <t>SALDOS DE LAS CUENTAS POR COBRAR  A DIC 31 DE 20XX</t>
  </si>
  <si>
    <t xml:space="preserve">Total de Intereses causados durante el años 20XX, datos tomados del reporte </t>
  </si>
  <si>
    <t>❶+  ❷</t>
  </si>
  <si>
    <t>Ejemplo</t>
  </si>
  <si>
    <t>CODIGO:</t>
  </si>
  <si>
    <t>VERSION:</t>
  </si>
  <si>
    <t>OPE P01 F102</t>
  </si>
  <si>
    <t>OPE P01 F103</t>
  </si>
  <si>
    <t>OPE P01 F104</t>
  </si>
  <si>
    <t>OPE P01 F105</t>
  </si>
  <si>
    <t>OPE P01 F106</t>
  </si>
  <si>
    <t>OPE P01 F107</t>
  </si>
  <si>
    <t>Amortización diferidos</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</si>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</sst>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quot;$&quot;#,##0.00;\-&quot;$&quot;#,##0.00"/>
    <numFmt numFmtId="165" formatCode="_-&quot;$&quot;* #,##0.00_-;\-&quot;$&quot;* #,##0.00_-;_-&quot;$&quot;* &quot;-&quot;??_-;_-@_-"/>
    <numFmt numFmtId="166" formatCode="_-* #,##0_-;\-* #,##0_-;_-* &quot;-&quot;??_-;_-@_-"/>
    <numFmt numFmtId="167" formatCode="_(* #,##0_);_(* \(#,##0\);_(* &quot;-&quot;??_);_(@_)"/>
    <numFmt numFmtId="168" formatCode="_ * #,##0.00_ ;_ * \-#,##0.00_ ;_ * &quot;-&quot;??_ ;_ @_ "/>
    <numFmt numFmtId="169" formatCode="[$USD]\ #,##0.00;\-[$USD]\ #,##0.00"/>
    <numFmt numFmtId="170" formatCode="[$USD]\ #,##0.00;[$USD]\ \-#,##0.00"/>
    <numFmt numFmtId="171" formatCode="0.0%"/>
    <numFmt numFmtId="172" formatCode="_ &quot;$&quot;\ * #,##0.00_ ;_ &quot;$&quot;\ * \-#,##0.00_ ;_ &quot;$&quot;\ * &quot;-&quot;??_ ;_ @_ "/>
    <numFmt numFmtId="173" formatCode="0.000%"/>
    <numFmt numFmtId="174" formatCode="&quot;$&quot;\ #,##0;[Red]&quot;$&quot;\ \-#,##0"/>
    <numFmt numFmtId="175" formatCode="_ * #,##0_ ;_ * \-#,##0_ ;_ * &quot;-&quot;??_ ;_ @_ "/>
    <numFmt numFmtId="176" formatCode="_-&quot;$&quot;* #,##0_-;\-&quot;$&quot;* #,##0_-;_-&quot;$&quot;* &quot;-&quot;??_-;_-@_-"/>
    <numFmt numFmtId="177" formatCode="_-[$$-240A]\ * #,##0.00_-;\-[$$-240A]\ * #,##0.00_-;_-[$$-240A]\ * &quot;-&quot;??_-;_-@_-"/>
    <numFmt numFmtId="178" formatCode="_-[$$-240A]\ * #,##0_-;\-[$$-240A]\ * #,##0_-;_-[$$-240A]\ * &quot;-&quot;??_-;_-@_-"/>
    <numFmt numFmtId="179" formatCode="0.00000000%"/>
  </numFmts>
  <fonts count="43"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1"/>
      <color theme="1"/>
      <name val="Helvetica"/>
      <family val="2"/>
    </font>
    <font>
      <sz val="10"/>
      <name val="Arial"/>
      <family val="2"/>
    </font>
    <font>
      <b/>
      <sz val="11"/>
      <color theme="1"/>
      <name val="Arial"/>
      <family val="2"/>
    </font>
    <font>
      <sz val="11"/>
      <color theme="1"/>
      <name val="Arial"/>
      <family val="2"/>
    </font>
    <font>
      <b/>
      <sz val="11"/>
      <color theme="0"/>
      <name val="Arial"/>
      <family val="2"/>
    </font>
    <font>
      <i/>
      <sz val="11"/>
      <color theme="1"/>
      <name val="Arial"/>
      <family val="2"/>
    </font>
    <font>
      <sz val="11"/>
      <color rgb="FFFF0000"/>
      <name val="Arial"/>
      <family val="2"/>
    </font>
    <font>
      <sz val="10"/>
      <name val="Arial"/>
      <family val="2"/>
    </font>
    <font>
      <sz val="12"/>
      <name val="Arial"/>
      <family val="2"/>
    </font>
    <font>
      <sz val="11"/>
      <name val="Arial"/>
      <family val="2"/>
    </font>
    <font>
      <b/>
      <sz val="11"/>
      <name val="Arial"/>
      <family val="2"/>
    </font>
    <font>
      <u/>
      <sz val="11"/>
      <name val="Arial"/>
      <family val="2"/>
    </font>
    <font>
      <sz val="10"/>
      <name val="Times New Roman"/>
      <family val="1"/>
    </font>
    <font>
      <sz val="10"/>
      <name val="Wingdings"/>
      <charset val="2"/>
    </font>
    <font>
      <b/>
      <sz val="12"/>
      <color rgb="FFFF0000"/>
      <name val="Calibri"/>
      <family val="2"/>
    </font>
    <font>
      <b/>
      <sz val="11"/>
      <color rgb="FFFF0000"/>
      <name val="Arial"/>
      <family val="2"/>
    </font>
    <font>
      <b/>
      <sz val="16"/>
      <color theme="0"/>
      <name val="Arial"/>
      <family val="2"/>
    </font>
    <font>
      <b/>
      <sz val="11"/>
      <name val="Calibri"/>
      <family val="2"/>
      <scheme val="minor"/>
    </font>
    <font>
      <sz val="12"/>
      <name val="Calibri"/>
      <family val="2"/>
      <scheme val="minor"/>
    </font>
    <font>
      <sz val="11"/>
      <name val="Calibri"/>
      <family val="2"/>
      <scheme val="minor"/>
    </font>
    <font>
      <b/>
      <sz val="12"/>
      <name val="Calibri"/>
      <family val="2"/>
      <scheme val="minor"/>
    </font>
    <font>
      <b/>
      <sz val="12"/>
      <color rgb="FFFF0000"/>
      <name val="Calibri"/>
      <family val="2"/>
      <scheme val="minor"/>
    </font>
    <font>
      <b/>
      <sz val="26"/>
      <color rgb="FFFFC000"/>
      <name val="Arial"/>
      <family val="2"/>
    </font>
    <font>
      <b/>
      <i/>
      <sz val="11"/>
      <name val="Arial"/>
      <family val="2"/>
    </font>
    <font>
      <i/>
      <sz val="11"/>
      <name val="Arial"/>
      <family val="2"/>
    </font>
    <font>
      <b/>
      <sz val="12"/>
      <name val="Arial"/>
      <family val="2"/>
    </font>
    <font>
      <b/>
      <u/>
      <sz val="11"/>
      <name val="Arial"/>
      <family val="2"/>
    </font>
    <font>
      <sz val="11"/>
      <color rgb="FF00B050"/>
      <name val="Calibri"/>
      <family val="2"/>
    </font>
    <font>
      <u/>
      <sz val="11"/>
      <color rgb="FF00B050"/>
      <name val="Arial"/>
      <family val="2"/>
    </font>
    <font>
      <sz val="11"/>
      <color rgb="FF00B050"/>
      <name val="Arial"/>
      <family val="2"/>
    </font>
    <font>
      <b/>
      <sz val="16"/>
      <color rgb="FFFF0000"/>
      <name val="Calibri"/>
      <family val="2"/>
    </font>
    <font>
      <b/>
      <sz val="11"/>
      <color rgb="FF002060"/>
      <name val="Arial"/>
      <family val="2"/>
    </font>
    <font>
      <b/>
      <i/>
      <sz val="11"/>
      <color rgb="FFFF0000"/>
      <name val="Arial"/>
      <family val="2"/>
    </font>
    <font>
      <b/>
      <sz val="14"/>
      <color rgb="FFFF0000"/>
      <name val="Arial"/>
      <family val="2"/>
    </font>
    <font>
      <b/>
      <sz val="14"/>
      <name val="Arial"/>
      <family val="2"/>
    </font>
    <font>
      <b/>
      <sz val="11"/>
      <color indexed="62"/>
      <name val="Arial"/>
      <family val="2"/>
    </font>
    <font>
      <i/>
      <sz val="11"/>
      <color theme="0" tint="-0.14999847407452621"/>
      <name val="Arial"/>
      <family val="2"/>
    </font>
    <font>
      <b/>
      <sz val="16"/>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59996337778862885"/>
        <bgColor indexed="64"/>
      </patternFill>
    </fill>
  </fills>
  <borders count="73">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theme="2"/>
      </left>
      <right style="thin">
        <color theme="2"/>
      </right>
      <top style="thin">
        <color theme="2"/>
      </top>
      <bottom style="thin">
        <color theme="2"/>
      </bottom>
      <diagonal/>
    </border>
    <border>
      <left style="medium">
        <color indexed="64"/>
      </left>
      <right style="medium">
        <color indexed="64"/>
      </right>
      <top style="medium">
        <color indexed="64"/>
      </top>
      <bottom style="medium">
        <color indexed="64"/>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right style="thin">
        <color auto="1"/>
      </right>
      <top style="medium">
        <color indexed="64"/>
      </top>
      <bottom style="medium">
        <color indexed="64"/>
      </bottom>
      <diagonal/>
    </border>
    <border>
      <left/>
      <right style="thin">
        <color theme="2"/>
      </right>
      <top style="thin">
        <color theme="2"/>
      </top>
      <bottom style="thin">
        <color theme="2"/>
      </bottom>
      <diagonal/>
    </border>
    <border>
      <left style="medium">
        <color indexed="64"/>
      </left>
      <right style="thin">
        <color theme="2"/>
      </right>
      <top style="thin">
        <color theme="2"/>
      </top>
      <bottom/>
      <diagonal/>
    </border>
    <border>
      <left style="thin">
        <color theme="2"/>
      </left>
      <right style="thin">
        <color theme="2"/>
      </right>
      <top style="thin">
        <color theme="2"/>
      </top>
      <bottom/>
      <diagonal/>
    </border>
    <border>
      <left style="thin">
        <color theme="2"/>
      </left>
      <right style="medium">
        <color indexed="64"/>
      </right>
      <top style="thin">
        <color theme="2"/>
      </top>
      <bottom/>
      <diagonal/>
    </border>
    <border>
      <left style="thin">
        <color theme="2"/>
      </left>
      <right style="thin">
        <color theme="2"/>
      </right>
      <top style="medium">
        <color indexed="64"/>
      </top>
      <bottom style="medium">
        <color indexed="64"/>
      </bottom>
      <diagonal/>
    </border>
    <border>
      <left style="thin">
        <color theme="2"/>
      </left>
      <right style="medium">
        <color indexed="64"/>
      </right>
      <top style="medium">
        <color indexed="64"/>
      </top>
      <bottom style="medium">
        <color indexed="64"/>
      </bottom>
      <diagonal/>
    </border>
    <border>
      <left/>
      <right style="thin">
        <color theme="2"/>
      </right>
      <top style="medium">
        <color indexed="64"/>
      </top>
      <bottom style="medium">
        <color indexed="64"/>
      </bottom>
      <diagonal/>
    </border>
    <border>
      <left style="medium">
        <color indexed="64"/>
      </left>
      <right/>
      <top style="thin">
        <color theme="2"/>
      </top>
      <bottom style="thin">
        <color theme="2"/>
      </bottom>
      <diagonal/>
    </border>
    <border>
      <left style="thin">
        <color theme="2"/>
      </left>
      <right style="thin">
        <color theme="2"/>
      </right>
      <top style="thin">
        <color theme="2"/>
      </top>
      <bottom style="thin">
        <color indexed="64"/>
      </bottom>
      <diagonal/>
    </border>
    <border>
      <left style="thin">
        <color theme="2"/>
      </left>
      <right style="thin">
        <color theme="2"/>
      </right>
      <top/>
      <bottom style="thin">
        <color theme="2"/>
      </bottom>
      <diagonal/>
    </border>
    <border>
      <left style="medium">
        <color indexed="64"/>
      </left>
      <right style="thin">
        <color theme="2"/>
      </right>
      <top style="thin">
        <color theme="2"/>
      </top>
      <bottom style="thin">
        <color indexed="64"/>
      </bottom>
      <diagonal/>
    </border>
    <border>
      <left style="thin">
        <color theme="2"/>
      </left>
      <right style="medium">
        <color indexed="64"/>
      </right>
      <top style="thin">
        <color theme="2"/>
      </top>
      <bottom style="thin">
        <color indexed="64"/>
      </bottom>
      <diagonal/>
    </border>
    <border>
      <left style="medium">
        <color indexed="64"/>
      </left>
      <right style="thin">
        <color theme="2"/>
      </right>
      <top/>
      <bottom style="thin">
        <color theme="2"/>
      </bottom>
      <diagonal/>
    </border>
    <border>
      <left style="thin">
        <color theme="2"/>
      </left>
      <right style="medium">
        <color indexed="64"/>
      </right>
      <top/>
      <bottom style="thin">
        <color theme="2"/>
      </bottom>
      <diagonal/>
    </border>
    <border>
      <left style="medium">
        <color indexed="64"/>
      </left>
      <right style="thin">
        <color theme="2"/>
      </right>
      <top/>
      <bottom style="medium">
        <color indexed="64"/>
      </bottom>
      <diagonal/>
    </border>
    <border>
      <left style="thin">
        <color theme="2"/>
      </left>
      <right style="thin">
        <color theme="2"/>
      </right>
      <top/>
      <bottom style="medium">
        <color indexed="64"/>
      </bottom>
      <diagonal/>
    </border>
    <border>
      <left style="thin">
        <color theme="2"/>
      </left>
      <right style="medium">
        <color indexed="64"/>
      </right>
      <top/>
      <bottom style="medium">
        <color indexed="64"/>
      </bottom>
      <diagonal/>
    </border>
    <border>
      <left/>
      <right/>
      <top style="thin">
        <color theme="2"/>
      </top>
      <bottom/>
      <diagonal/>
    </border>
    <border>
      <left/>
      <right/>
      <top/>
      <bottom style="thin">
        <color theme="2"/>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1" tint="4.9989318521683403E-2"/>
      </left>
      <right/>
      <top style="medium">
        <color theme="1" tint="4.9989318521683403E-2"/>
      </top>
      <bottom style="medium">
        <color indexed="64"/>
      </bottom>
      <diagonal/>
    </border>
    <border>
      <left/>
      <right/>
      <top style="medium">
        <color theme="1" tint="4.9989318521683403E-2"/>
      </top>
      <bottom style="medium">
        <color indexed="64"/>
      </bottom>
      <diagonal/>
    </border>
    <border>
      <left style="thin">
        <color indexed="64"/>
      </left>
      <right/>
      <top style="medium">
        <color theme="1" tint="4.9989318521683403E-2"/>
      </top>
      <bottom style="medium">
        <color indexed="64"/>
      </bottom>
      <diagonal/>
    </border>
    <border>
      <left/>
      <right style="thin">
        <color auto="1"/>
      </right>
      <top style="medium">
        <color theme="1" tint="4.9989318521683403E-2"/>
      </top>
      <bottom style="medium">
        <color indexed="64"/>
      </bottom>
      <diagonal/>
    </border>
    <border>
      <left/>
      <right style="medium">
        <color theme="1" tint="4.9989318521683403E-2"/>
      </right>
      <top style="medium">
        <color theme="1" tint="4.9989318521683403E-2"/>
      </top>
      <bottom style="medium">
        <color indexed="64"/>
      </bottom>
      <diagonal/>
    </border>
    <border>
      <left style="medium">
        <color theme="1" tint="4.9989318521683403E-2"/>
      </left>
      <right/>
      <top style="medium">
        <color indexed="64"/>
      </top>
      <bottom style="medium">
        <color theme="1" tint="4.9989318521683403E-2"/>
      </bottom>
      <diagonal/>
    </border>
    <border>
      <left/>
      <right/>
      <top style="medium">
        <color indexed="64"/>
      </top>
      <bottom style="medium">
        <color theme="1" tint="4.9989318521683403E-2"/>
      </bottom>
      <diagonal/>
    </border>
    <border>
      <left style="thin">
        <color indexed="64"/>
      </left>
      <right/>
      <top style="medium">
        <color indexed="64"/>
      </top>
      <bottom style="medium">
        <color theme="1" tint="4.9989318521683403E-2"/>
      </bottom>
      <diagonal/>
    </border>
    <border>
      <left/>
      <right style="medium">
        <color theme="1" tint="4.9989318521683403E-2"/>
      </right>
      <top style="medium">
        <color indexed="64"/>
      </top>
      <bottom style="medium">
        <color theme="1" tint="4.9989318521683403E-2"/>
      </bottom>
      <diagonal/>
    </border>
    <border>
      <left/>
      <right/>
      <top style="thin">
        <color indexed="64"/>
      </top>
      <bottom style="thin">
        <color indexed="64"/>
      </bottom>
      <diagonal/>
    </border>
  </borders>
  <cellStyleXfs count="17">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lignment vertical="top"/>
    </xf>
    <xf numFmtId="4" fontId="3" fillId="0" borderId="0">
      <alignment vertical="top"/>
    </xf>
    <xf numFmtId="0" fontId="4"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168" fontId="11" fillId="0" borderId="0" applyFont="0" applyFill="0" applyBorder="0" applyAlignment="0" applyProtection="0"/>
    <xf numFmtId="168" fontId="5" fillId="0" borderId="0" applyFont="0" applyFill="0" applyBorder="0" applyAlignment="0" applyProtection="0"/>
  </cellStyleXfs>
  <cellXfs count="485">
    <xf numFmtId="0" fontId="0" fillId="0" borderId="0" xfId="0"/>
    <xf numFmtId="0" fontId="7" fillId="0" borderId="0" xfId="0" applyFont="1"/>
    <xf numFmtId="0" fontId="11" fillId="0" borderId="0" xfId="11"/>
    <xf numFmtId="0" fontId="11" fillId="0" borderId="10" xfId="11" applyBorder="1"/>
    <xf numFmtId="0" fontId="12" fillId="0" borderId="0" xfId="11" applyFont="1"/>
    <xf numFmtId="0" fontId="13" fillId="0" borderId="0" xfId="11" applyFont="1"/>
    <xf numFmtId="0" fontId="13" fillId="0" borderId="0" xfId="11" applyFont="1" applyAlignment="1">
      <alignment horizontal="center"/>
    </xf>
    <xf numFmtId="0" fontId="7" fillId="2" borderId="0" xfId="0" applyFont="1" applyFill="1" applyAlignment="1">
      <alignment horizontal="left" vertical="center"/>
    </xf>
    <xf numFmtId="0" fontId="7" fillId="2" borderId="0" xfId="0" applyFont="1" applyFill="1"/>
    <xf numFmtId="0" fontId="20" fillId="2" borderId="0" xfId="0" applyFont="1" applyFill="1" applyAlignment="1">
      <alignment vertical="center" wrapText="1"/>
    </xf>
    <xf numFmtId="0" fontId="13" fillId="0" borderId="0" xfId="10" applyFont="1" applyAlignment="1">
      <alignment vertical="center"/>
    </xf>
    <xf numFmtId="0" fontId="13" fillId="2" borderId="0" xfId="10" applyFont="1" applyFill="1" applyAlignment="1">
      <alignment vertical="center"/>
    </xf>
    <xf numFmtId="0" fontId="14" fillId="2" borderId="0" xfId="10" applyFont="1" applyFill="1" applyAlignment="1">
      <alignment vertical="center"/>
    </xf>
    <xf numFmtId="0" fontId="14" fillId="4" borderId="0" xfId="10" applyFont="1" applyFill="1" applyAlignment="1">
      <alignment vertical="center"/>
    </xf>
    <xf numFmtId="0" fontId="13" fillId="4" borderId="0" xfId="10" applyFont="1" applyFill="1" applyAlignment="1">
      <alignment vertical="center"/>
    </xf>
    <xf numFmtId="0" fontId="21" fillId="4" borderId="24" xfId="10" applyFont="1" applyFill="1" applyBorder="1" applyAlignment="1">
      <alignment vertical="center"/>
    </xf>
    <xf numFmtId="0" fontId="22" fillId="4" borderId="23" xfId="10" applyFont="1" applyFill="1" applyBorder="1" applyAlignment="1">
      <alignment vertical="center"/>
    </xf>
    <xf numFmtId="0" fontId="24" fillId="4" borderId="23" xfId="10" applyFont="1" applyFill="1" applyBorder="1" applyAlignment="1">
      <alignment vertical="center"/>
    </xf>
    <xf numFmtId="0" fontId="21" fillId="4" borderId="24" xfId="10" applyFont="1" applyFill="1" applyBorder="1" applyAlignment="1">
      <alignment horizontal="left" vertical="center"/>
    </xf>
    <xf numFmtId="14" fontId="22" fillId="4" borderId="23" xfId="10" applyNumberFormat="1" applyFont="1" applyFill="1" applyBorder="1" applyAlignment="1">
      <alignment horizontal="center" vertical="center"/>
    </xf>
    <xf numFmtId="168" fontId="21" fillId="4" borderId="25" xfId="16" applyFont="1" applyFill="1" applyBorder="1" applyAlignment="1">
      <alignment vertical="center"/>
    </xf>
    <xf numFmtId="0" fontId="14" fillId="2" borderId="0" xfId="10" applyFont="1" applyFill="1" applyAlignment="1">
      <alignment horizontal="left" vertical="center"/>
    </xf>
    <xf numFmtId="0" fontId="14" fillId="4" borderId="1" xfId="10" applyFont="1" applyFill="1" applyBorder="1" applyAlignment="1">
      <alignment horizontal="left" vertical="center"/>
    </xf>
    <xf numFmtId="0" fontId="14" fillId="4" borderId="1" xfId="10" applyFont="1" applyFill="1" applyBorder="1" applyAlignment="1">
      <alignment vertical="center"/>
    </xf>
    <xf numFmtId="168" fontId="13" fillId="4" borderId="1" xfId="16" applyFont="1" applyFill="1" applyBorder="1" applyAlignment="1">
      <alignment horizontal="left" vertical="center"/>
    </xf>
    <xf numFmtId="0" fontId="7" fillId="2" borderId="19" xfId="0" applyFont="1" applyFill="1" applyBorder="1"/>
    <xf numFmtId="0" fontId="7" fillId="2" borderId="1" xfId="0" applyFont="1" applyFill="1" applyBorder="1"/>
    <xf numFmtId="0" fontId="7" fillId="2" borderId="17" xfId="0" applyFont="1" applyFill="1" applyBorder="1"/>
    <xf numFmtId="0" fontId="7" fillId="2" borderId="10" xfId="0" applyFont="1" applyFill="1" applyBorder="1"/>
    <xf numFmtId="0" fontId="7" fillId="2" borderId="18" xfId="0" applyFont="1" applyFill="1" applyBorder="1"/>
    <xf numFmtId="0" fontId="19" fillId="2" borderId="35" xfId="0" applyFont="1" applyFill="1" applyBorder="1" applyAlignment="1">
      <alignment horizontal="center" vertical="center"/>
    </xf>
    <xf numFmtId="0" fontId="23" fillId="0" borderId="23" xfId="10" applyFont="1" applyBorder="1" applyAlignment="1">
      <alignment vertical="center"/>
    </xf>
    <xf numFmtId="0" fontId="23" fillId="0" borderId="39" xfId="10" applyFont="1" applyBorder="1" applyAlignment="1">
      <alignment vertical="center"/>
    </xf>
    <xf numFmtId="0" fontId="23" fillId="0" borderId="22" xfId="10" applyFont="1" applyBorder="1" applyAlignment="1">
      <alignment vertical="center"/>
    </xf>
    <xf numFmtId="168" fontId="25" fillId="4" borderId="22" xfId="16" applyFont="1" applyFill="1" applyBorder="1" applyAlignment="1">
      <alignment horizontal="center" vertical="center"/>
    </xf>
    <xf numFmtId="0" fontId="26" fillId="2" borderId="0" xfId="10" applyFont="1" applyFill="1" applyAlignment="1">
      <alignment horizontal="center" vertical="center" wrapText="1"/>
    </xf>
    <xf numFmtId="0" fontId="14" fillId="4" borderId="0" xfId="10" applyFont="1" applyFill="1" applyAlignment="1">
      <alignment horizontal="left" vertical="center"/>
    </xf>
    <xf numFmtId="14" fontId="13" fillId="4" borderId="0" xfId="10" applyNumberFormat="1" applyFont="1" applyFill="1" applyAlignment="1">
      <alignment horizontal="left" vertical="center"/>
    </xf>
    <xf numFmtId="168" fontId="13" fillId="4" borderId="0" xfId="16" applyFont="1" applyFill="1" applyBorder="1" applyAlignment="1">
      <alignment horizontal="left" vertical="center"/>
    </xf>
    <xf numFmtId="0" fontId="20" fillId="2" borderId="19" xfId="0" applyFont="1" applyFill="1" applyBorder="1" applyAlignment="1">
      <alignment vertical="center" wrapText="1"/>
    </xf>
    <xf numFmtId="0" fontId="7" fillId="2" borderId="10" xfId="0" applyFont="1" applyFill="1" applyBorder="1" applyAlignment="1">
      <alignment horizontal="left" vertical="center" indent="1"/>
    </xf>
    <xf numFmtId="0" fontId="6" fillId="2" borderId="10" xfId="0" applyFont="1" applyFill="1" applyBorder="1" applyAlignment="1">
      <alignment vertical="center" wrapText="1"/>
    </xf>
    <xf numFmtId="0" fontId="7" fillId="2" borderId="10" xfId="0" applyFont="1" applyFill="1" applyBorder="1" applyAlignment="1">
      <alignment vertical="center" wrapText="1"/>
    </xf>
    <xf numFmtId="0" fontId="13" fillId="2" borderId="34" xfId="0" applyFont="1" applyFill="1" applyBorder="1"/>
    <xf numFmtId="175" fontId="13" fillId="2" borderId="29" xfId="0" applyNumberFormat="1" applyFont="1" applyFill="1" applyBorder="1"/>
    <xf numFmtId="0" fontId="13" fillId="2" borderId="36" xfId="0" applyFont="1" applyFill="1" applyBorder="1"/>
    <xf numFmtId="175" fontId="14" fillId="2" borderId="37" xfId="1" applyNumberFormat="1" applyFont="1" applyFill="1" applyBorder="1"/>
    <xf numFmtId="177" fontId="13" fillId="2" borderId="29" xfId="1" applyNumberFormat="1" applyFont="1" applyFill="1" applyBorder="1"/>
    <xf numFmtId="177" fontId="13" fillId="2" borderId="29" xfId="0" applyNumberFormat="1" applyFont="1" applyFill="1" applyBorder="1"/>
    <xf numFmtId="177" fontId="14" fillId="2" borderId="37" xfId="1" applyNumberFormat="1" applyFont="1" applyFill="1" applyBorder="1"/>
    <xf numFmtId="177" fontId="10" fillId="2" borderId="29" xfId="0" applyNumberFormat="1" applyFont="1" applyFill="1" applyBorder="1"/>
    <xf numFmtId="177" fontId="10" fillId="2" borderId="29" xfId="1" applyNumberFormat="1" applyFont="1" applyFill="1" applyBorder="1"/>
    <xf numFmtId="0" fontId="13" fillId="2" borderId="0" xfId="0" applyFont="1" applyFill="1"/>
    <xf numFmtId="9" fontId="13" fillId="2" borderId="0" xfId="3" applyFont="1" applyFill="1" applyBorder="1"/>
    <xf numFmtId="49" fontId="13" fillId="2" borderId="0" xfId="3" applyNumberFormat="1" applyFont="1" applyFill="1" applyBorder="1"/>
    <xf numFmtId="0" fontId="7" fillId="2" borderId="0" xfId="0" applyFont="1" applyFill="1" applyAlignment="1">
      <alignment vertical="center"/>
    </xf>
    <xf numFmtId="0" fontId="7" fillId="2" borderId="0" xfId="0" applyFont="1" applyFill="1" applyAlignment="1">
      <alignment vertical="center" wrapText="1"/>
    </xf>
    <xf numFmtId="0" fontId="10" fillId="2" borderId="0" xfId="0" applyFont="1" applyFill="1" applyAlignment="1">
      <alignment horizontal="center"/>
    </xf>
    <xf numFmtId="0" fontId="13" fillId="2" borderId="10" xfId="0" applyFont="1" applyFill="1" applyBorder="1"/>
    <xf numFmtId="0" fontId="14" fillId="2" borderId="10" xfId="0" applyFont="1" applyFill="1" applyBorder="1"/>
    <xf numFmtId="175" fontId="15" fillId="2" borderId="0" xfId="1" applyNumberFormat="1" applyFont="1" applyFill="1" applyBorder="1"/>
    <xf numFmtId="175" fontId="13" fillId="2" borderId="0" xfId="1" applyNumberFormat="1" applyFont="1" applyFill="1" applyBorder="1"/>
    <xf numFmtId="0" fontId="0" fillId="2" borderId="0" xfId="0" applyFill="1"/>
    <xf numFmtId="0" fontId="7" fillId="2" borderId="19" xfId="0" applyFont="1" applyFill="1" applyBorder="1" applyAlignment="1">
      <alignment vertical="center"/>
    </xf>
    <xf numFmtId="0" fontId="15" fillId="2" borderId="0" xfId="0" applyFont="1" applyFill="1"/>
    <xf numFmtId="0" fontId="13" fillId="2" borderId="10" xfId="0" applyFont="1" applyFill="1" applyBorder="1" applyAlignment="1">
      <alignment wrapText="1"/>
    </xf>
    <xf numFmtId="0" fontId="13" fillId="2" borderId="0" xfId="0" applyFont="1" applyFill="1" applyAlignment="1">
      <alignment wrapText="1"/>
    </xf>
    <xf numFmtId="175" fontId="14" fillId="2" borderId="0" xfId="1" applyNumberFormat="1" applyFont="1" applyFill="1" applyBorder="1"/>
    <xf numFmtId="0" fontId="14" fillId="2" borderId="0" xfId="0" applyFont="1" applyFill="1"/>
    <xf numFmtId="41" fontId="13" fillId="2" borderId="0" xfId="2" applyFont="1" applyFill="1" applyBorder="1" applyAlignment="1">
      <alignment horizontal="left"/>
    </xf>
    <xf numFmtId="41" fontId="15" fillId="2" borderId="0" xfId="2" applyFont="1" applyFill="1" applyBorder="1" applyAlignment="1">
      <alignment horizontal="left"/>
    </xf>
    <xf numFmtId="0" fontId="18" fillId="2" borderId="0" xfId="0" applyFont="1" applyFill="1"/>
    <xf numFmtId="0" fontId="16" fillId="2" borderId="0" xfId="0" applyFont="1" applyFill="1"/>
    <xf numFmtId="0" fontId="0" fillId="2" borderId="0" xfId="0" applyFill="1" applyAlignment="1">
      <alignment horizontal="right"/>
    </xf>
    <xf numFmtId="0" fontId="17" fillId="2" borderId="0" xfId="0" applyFont="1" applyFill="1"/>
    <xf numFmtId="0" fontId="7" fillId="2" borderId="10" xfId="0" applyFont="1" applyFill="1" applyBorder="1" applyAlignment="1">
      <alignment horizontal="left" vertical="center"/>
    </xf>
    <xf numFmtId="0" fontId="9" fillId="2" borderId="10" xfId="0" applyFont="1" applyFill="1" applyBorder="1" applyAlignment="1">
      <alignment horizontal="left" vertical="center"/>
    </xf>
    <xf numFmtId="0" fontId="13" fillId="2" borderId="0" xfId="11" applyFont="1" applyFill="1"/>
    <xf numFmtId="0" fontId="14" fillId="2" borderId="0" xfId="11" applyFont="1" applyFill="1"/>
    <xf numFmtId="167" fontId="14" fillId="2" borderId="0" xfId="15" applyNumberFormat="1" applyFont="1" applyFill="1" applyBorder="1"/>
    <xf numFmtId="0" fontId="27" fillId="2" borderId="0" xfId="11" applyFont="1" applyFill="1"/>
    <xf numFmtId="3" fontId="13" fillId="2" borderId="0" xfId="11" applyNumberFormat="1" applyFont="1" applyFill="1"/>
    <xf numFmtId="3" fontId="13" fillId="2" borderId="0" xfId="15" applyNumberFormat="1" applyFont="1" applyFill="1" applyBorder="1"/>
    <xf numFmtId="3" fontId="14" fillId="2" borderId="0" xfId="15" applyNumberFormat="1" applyFont="1" applyFill="1" applyBorder="1"/>
    <xf numFmtId="4" fontId="13" fillId="2" borderId="0" xfId="11" applyNumberFormat="1" applyFont="1" applyFill="1"/>
    <xf numFmtId="49" fontId="13" fillId="2" borderId="0" xfId="11" applyNumberFormat="1" applyFont="1" applyFill="1" applyAlignment="1">
      <alignment horizontal="center"/>
    </xf>
    <xf numFmtId="0" fontId="28" fillId="2" borderId="0" xfId="11" applyFont="1" applyFill="1"/>
    <xf numFmtId="10" fontId="13" fillId="2" borderId="0" xfId="11" applyNumberFormat="1" applyFont="1" applyFill="1"/>
    <xf numFmtId="174" fontId="28" fillId="2" borderId="0" xfId="11" applyNumberFormat="1" applyFont="1" applyFill="1"/>
    <xf numFmtId="49" fontId="13" fillId="2" borderId="0" xfId="11" applyNumberFormat="1" applyFont="1" applyFill="1" applyAlignment="1">
      <alignment horizontal="right"/>
    </xf>
    <xf numFmtId="3" fontId="14" fillId="2" borderId="0" xfId="11" applyNumberFormat="1" applyFont="1" applyFill="1"/>
    <xf numFmtId="0" fontId="21" fillId="4" borderId="18" xfId="10" applyFont="1" applyFill="1" applyBorder="1" applyAlignment="1">
      <alignment vertical="center"/>
    </xf>
    <xf numFmtId="168" fontId="21" fillId="4" borderId="15" xfId="16" applyFont="1" applyFill="1" applyBorder="1" applyAlignment="1">
      <alignment vertical="center"/>
    </xf>
    <xf numFmtId="0" fontId="14" fillId="2" borderId="0" xfId="11" applyFont="1" applyFill="1" applyAlignment="1">
      <alignment horizontal="center"/>
    </xf>
    <xf numFmtId="0" fontId="13" fillId="2" borderId="10" xfId="11" applyFont="1" applyFill="1" applyBorder="1"/>
    <xf numFmtId="0" fontId="14" fillId="2" borderId="19" xfId="11" applyFont="1" applyFill="1" applyBorder="1"/>
    <xf numFmtId="3" fontId="13" fillId="2" borderId="10" xfId="11" applyNumberFormat="1" applyFont="1" applyFill="1" applyBorder="1"/>
    <xf numFmtId="0" fontId="13" fillId="2" borderId="19" xfId="11" applyFont="1" applyFill="1" applyBorder="1"/>
    <xf numFmtId="3" fontId="14" fillId="2" borderId="19" xfId="15" applyNumberFormat="1" applyFont="1" applyFill="1" applyBorder="1"/>
    <xf numFmtId="0" fontId="14" fillId="2" borderId="10" xfId="11" applyFont="1" applyFill="1" applyBorder="1"/>
    <xf numFmtId="0" fontId="13" fillId="2" borderId="18" xfId="11" applyFont="1" applyFill="1" applyBorder="1"/>
    <xf numFmtId="0" fontId="13" fillId="2" borderId="1" xfId="11" applyFont="1" applyFill="1" applyBorder="1"/>
    <xf numFmtId="0" fontId="28" fillId="2" borderId="1" xfId="11" applyFont="1" applyFill="1" applyBorder="1"/>
    <xf numFmtId="0" fontId="13" fillId="2" borderId="17" xfId="11" applyFont="1" applyFill="1" applyBorder="1"/>
    <xf numFmtId="0" fontId="13" fillId="2" borderId="0" xfId="11" applyFont="1" applyFill="1" applyAlignment="1">
      <alignment horizontal="center"/>
    </xf>
    <xf numFmtId="0" fontId="13" fillId="2" borderId="0" xfId="11" applyFont="1" applyFill="1" applyAlignment="1">
      <alignment horizontal="center" vertical="center"/>
    </xf>
    <xf numFmtId="0" fontId="11" fillId="2" borderId="0" xfId="11" applyFill="1"/>
    <xf numFmtId="0" fontId="7" fillId="2" borderId="0" xfId="0" applyFont="1" applyFill="1" applyAlignment="1">
      <alignment horizontal="left" vertical="center" wrapText="1"/>
    </xf>
    <xf numFmtId="0" fontId="12" fillId="2" borderId="0" xfId="11" applyFont="1" applyFill="1"/>
    <xf numFmtId="0" fontId="8" fillId="2" borderId="19" xfId="0" applyFont="1" applyFill="1" applyBorder="1" applyAlignment="1">
      <alignment vertical="center" wrapText="1"/>
    </xf>
    <xf numFmtId="41" fontId="13" fillId="2" borderId="0" xfId="2" applyFont="1" applyFill="1" applyBorder="1"/>
    <xf numFmtId="177" fontId="13" fillId="2" borderId="4" xfId="2" applyNumberFormat="1" applyFont="1" applyFill="1" applyBorder="1"/>
    <xf numFmtId="177" fontId="13" fillId="2" borderId="4" xfId="11" applyNumberFormat="1" applyFont="1" applyFill="1" applyBorder="1"/>
    <xf numFmtId="17" fontId="14" fillId="2" borderId="0" xfId="11" applyNumberFormat="1" applyFont="1" applyFill="1" applyAlignment="1">
      <alignment horizontal="center"/>
    </xf>
    <xf numFmtId="177" fontId="13" fillId="2" borderId="0" xfId="11" applyNumberFormat="1" applyFont="1" applyFill="1"/>
    <xf numFmtId="4" fontId="10" fillId="2" borderId="10" xfId="11" applyNumberFormat="1" applyFont="1" applyFill="1" applyBorder="1" applyAlignment="1">
      <alignment horizontal="right"/>
    </xf>
    <xf numFmtId="4" fontId="13" fillId="2" borderId="10" xfId="11" applyNumberFormat="1" applyFont="1" applyFill="1" applyBorder="1"/>
    <xf numFmtId="10" fontId="13" fillId="2" borderId="0" xfId="13" applyNumberFormat="1" applyFont="1" applyFill="1" applyBorder="1"/>
    <xf numFmtId="0" fontId="13" fillId="2" borderId="10" xfId="11" applyFont="1" applyFill="1" applyBorder="1" applyAlignment="1">
      <alignment wrapText="1"/>
    </xf>
    <xf numFmtId="0" fontId="13" fillId="2" borderId="0" xfId="11" applyFont="1" applyFill="1" applyAlignment="1">
      <alignment wrapText="1"/>
    </xf>
    <xf numFmtId="4" fontId="13" fillId="2" borderId="18" xfId="11" applyNumberFormat="1" applyFont="1" applyFill="1" applyBorder="1"/>
    <xf numFmtId="49" fontId="13" fillId="2" borderId="1" xfId="11" applyNumberFormat="1" applyFont="1" applyFill="1" applyBorder="1" applyAlignment="1">
      <alignment horizontal="center"/>
    </xf>
    <xf numFmtId="4" fontId="13" fillId="2" borderId="1" xfId="11" applyNumberFormat="1" applyFont="1" applyFill="1" applyBorder="1"/>
    <xf numFmtId="177" fontId="13" fillId="2" borderId="29" xfId="2" applyNumberFormat="1" applyFont="1" applyFill="1" applyBorder="1"/>
    <xf numFmtId="0" fontId="13" fillId="2" borderId="29" xfId="11" applyFont="1" applyFill="1" applyBorder="1" applyAlignment="1">
      <alignment horizontal="center"/>
    </xf>
    <xf numFmtId="49" fontId="13" fillId="2" borderId="29" xfId="11" applyNumberFormat="1" applyFont="1" applyFill="1" applyBorder="1" applyAlignment="1">
      <alignment horizontal="center"/>
    </xf>
    <xf numFmtId="0" fontId="13" fillId="2" borderId="34" xfId="11" applyFont="1" applyFill="1" applyBorder="1"/>
    <xf numFmtId="177" fontId="13" fillId="2" borderId="35" xfId="2" applyNumberFormat="1" applyFont="1" applyFill="1" applyBorder="1"/>
    <xf numFmtId="0" fontId="13" fillId="2" borderId="36" xfId="11" applyFont="1" applyFill="1" applyBorder="1"/>
    <xf numFmtId="177" fontId="13" fillId="2" borderId="37" xfId="2" applyNumberFormat="1" applyFont="1" applyFill="1" applyBorder="1"/>
    <xf numFmtId="49" fontId="13" fillId="2" borderId="37" xfId="11" applyNumberFormat="1" applyFont="1" applyFill="1" applyBorder="1" applyAlignment="1">
      <alignment horizontal="center"/>
    </xf>
    <xf numFmtId="0" fontId="13" fillId="2" borderId="37" xfId="11" applyFont="1" applyFill="1" applyBorder="1" applyAlignment="1">
      <alignment horizontal="center"/>
    </xf>
    <xf numFmtId="177" fontId="13" fillId="2" borderId="38" xfId="2" applyNumberFormat="1" applyFont="1" applyFill="1" applyBorder="1"/>
    <xf numFmtId="177" fontId="13" fillId="2" borderId="23" xfId="2" applyNumberFormat="1" applyFont="1" applyFill="1" applyBorder="1"/>
    <xf numFmtId="49" fontId="13" fillId="2" borderId="23" xfId="11" applyNumberFormat="1" applyFont="1" applyFill="1" applyBorder="1" applyAlignment="1">
      <alignment horizontal="center"/>
    </xf>
    <xf numFmtId="177" fontId="13" fillId="2" borderId="23" xfId="11" applyNumberFormat="1" applyFont="1" applyFill="1" applyBorder="1"/>
    <xf numFmtId="177" fontId="13" fillId="2" borderId="22" xfId="11" applyNumberFormat="1" applyFont="1" applyFill="1" applyBorder="1"/>
    <xf numFmtId="0" fontId="14" fillId="3" borderId="30" xfId="11" applyFont="1" applyFill="1" applyBorder="1" applyAlignment="1">
      <alignment horizontal="center"/>
    </xf>
    <xf numFmtId="169" fontId="14" fillId="2" borderId="29" xfId="12" applyNumberFormat="1" applyFont="1" applyFill="1" applyBorder="1"/>
    <xf numFmtId="164" fontId="13" fillId="2" borderId="29" xfId="12" applyNumberFormat="1" applyFont="1" applyFill="1" applyBorder="1"/>
    <xf numFmtId="14" fontId="13" fillId="3" borderId="29" xfId="11" applyNumberFormat="1" applyFont="1" applyFill="1" applyBorder="1"/>
    <xf numFmtId="0" fontId="14" fillId="0" borderId="29" xfId="11" applyFont="1" applyBorder="1" applyAlignment="1">
      <alignment horizontal="center" vertical="center"/>
    </xf>
    <xf numFmtId="0" fontId="14" fillId="0" borderId="35" xfId="11" applyFont="1" applyBorder="1" applyAlignment="1">
      <alignment horizontal="center" vertical="center"/>
    </xf>
    <xf numFmtId="165" fontId="14" fillId="0" borderId="44" xfId="14" applyFont="1" applyBorder="1"/>
    <xf numFmtId="171" fontId="14" fillId="0" borderId="44" xfId="11" applyNumberFormat="1" applyFont="1" applyBorder="1" applyAlignment="1">
      <alignment horizontal="center"/>
    </xf>
    <xf numFmtId="165" fontId="14" fillId="0" borderId="44" xfId="14" applyFont="1" applyBorder="1" applyAlignment="1">
      <alignment horizontal="center"/>
    </xf>
    <xf numFmtId="49" fontId="13" fillId="0" borderId="44" xfId="11" applyNumberFormat="1" applyFont="1" applyBorder="1" applyAlignment="1">
      <alignment horizontal="center"/>
    </xf>
    <xf numFmtId="170" fontId="13" fillId="0" borderId="44" xfId="11" applyNumberFormat="1" applyFont="1" applyBorder="1" applyAlignment="1">
      <alignment horizontal="center"/>
    </xf>
    <xf numFmtId="170" fontId="14" fillId="0" borderId="44" xfId="11" applyNumberFormat="1" applyFont="1" applyBorder="1" applyAlignment="1">
      <alignment horizontal="center"/>
    </xf>
    <xf numFmtId="165" fontId="7" fillId="0" borderId="44" xfId="14" applyFont="1" applyBorder="1" applyAlignment="1">
      <alignment horizontal="center"/>
    </xf>
    <xf numFmtId="165" fontId="14" fillId="0" borderId="46" xfId="14" applyFont="1" applyBorder="1"/>
    <xf numFmtId="0" fontId="13" fillId="2" borderId="0" xfId="11" applyFont="1" applyFill="1" applyAlignment="1">
      <alignment vertical="center"/>
    </xf>
    <xf numFmtId="169" fontId="13" fillId="0" borderId="29" xfId="11" applyNumberFormat="1" applyFont="1" applyBorder="1" applyAlignment="1">
      <alignment vertical="center"/>
    </xf>
    <xf numFmtId="165" fontId="7" fillId="0" borderId="29" xfId="14" applyFont="1" applyBorder="1" applyAlignment="1">
      <alignment vertical="center"/>
    </xf>
    <xf numFmtId="49" fontId="13" fillId="0" borderId="29" xfId="11" applyNumberFormat="1" applyFont="1" applyBorder="1" applyAlignment="1">
      <alignment horizontal="center" vertical="center"/>
    </xf>
    <xf numFmtId="170" fontId="13" fillId="0" borderId="29" xfId="11" applyNumberFormat="1" applyFont="1" applyBorder="1" applyAlignment="1">
      <alignment horizontal="center" vertical="center"/>
    </xf>
    <xf numFmtId="165" fontId="7" fillId="0" borderId="29" xfId="14" applyFont="1" applyBorder="1" applyAlignment="1">
      <alignment horizontal="center" vertical="center"/>
    </xf>
    <xf numFmtId="0" fontId="13" fillId="0" borderId="0" xfId="11" applyFont="1" applyAlignment="1">
      <alignment vertical="center"/>
    </xf>
    <xf numFmtId="171" fontId="13" fillId="0" borderId="29" xfId="11" applyNumberFormat="1" applyFont="1" applyBorder="1" applyAlignment="1">
      <alignment horizontal="center" vertical="center"/>
    </xf>
    <xf numFmtId="165" fontId="7" fillId="0" borderId="35" xfId="14" applyFont="1" applyBorder="1" applyAlignment="1">
      <alignment vertical="center"/>
    </xf>
    <xf numFmtId="169" fontId="13" fillId="0" borderId="42" xfId="11" applyNumberFormat="1" applyFont="1" applyBorder="1" applyAlignment="1">
      <alignment vertical="center"/>
    </xf>
    <xf numFmtId="165" fontId="7" fillId="0" borderId="42" xfId="14" applyFont="1" applyBorder="1" applyAlignment="1">
      <alignment vertical="center"/>
    </xf>
    <xf numFmtId="171" fontId="13" fillId="0" borderId="42" xfId="11" applyNumberFormat="1" applyFont="1" applyBorder="1" applyAlignment="1">
      <alignment horizontal="center" vertical="center"/>
    </xf>
    <xf numFmtId="165" fontId="7" fillId="0" borderId="42" xfId="14" applyFont="1" applyBorder="1" applyAlignment="1">
      <alignment horizontal="center" vertical="center"/>
    </xf>
    <xf numFmtId="49" fontId="13" fillId="0" borderId="42" xfId="11" applyNumberFormat="1" applyFont="1" applyBorder="1" applyAlignment="1">
      <alignment horizontal="center" vertical="center"/>
    </xf>
    <xf numFmtId="170" fontId="13" fillId="0" borderId="42" xfId="11" applyNumberFormat="1" applyFont="1" applyBorder="1" applyAlignment="1">
      <alignment horizontal="center" vertical="center"/>
    </xf>
    <xf numFmtId="0" fontId="13" fillId="2" borderId="0" xfId="11" applyFont="1" applyFill="1" applyAlignment="1">
      <alignment horizontal="right"/>
    </xf>
    <xf numFmtId="169" fontId="13" fillId="2" borderId="0" xfId="12" applyNumberFormat="1" applyFont="1" applyFill="1" applyBorder="1"/>
    <xf numFmtId="14" fontId="13" fillId="3" borderId="34" xfId="11" applyNumberFormat="1" applyFont="1" applyFill="1" applyBorder="1"/>
    <xf numFmtId="164" fontId="13" fillId="2" borderId="0" xfId="12" applyNumberFormat="1" applyFont="1" applyFill="1" applyBorder="1"/>
    <xf numFmtId="15" fontId="13" fillId="2" borderId="0" xfId="11" applyNumberFormat="1" applyFont="1" applyFill="1"/>
    <xf numFmtId="43" fontId="13" fillId="2" borderId="0" xfId="12" applyFont="1" applyFill="1" applyBorder="1"/>
    <xf numFmtId="0" fontId="13" fillId="2" borderId="19" xfId="11" applyFont="1" applyFill="1" applyBorder="1" applyAlignment="1">
      <alignment vertical="center"/>
    </xf>
    <xf numFmtId="0" fontId="13" fillId="2" borderId="19" xfId="11" applyFont="1" applyFill="1" applyBorder="1" applyAlignment="1">
      <alignment horizontal="center" vertical="center"/>
    </xf>
    <xf numFmtId="0" fontId="13" fillId="2" borderId="19" xfId="11" applyFont="1" applyFill="1" applyBorder="1" applyAlignment="1">
      <alignment horizontal="center"/>
    </xf>
    <xf numFmtId="9" fontId="13" fillId="2" borderId="0" xfId="13" applyFont="1" applyFill="1" applyBorder="1" applyAlignment="1"/>
    <xf numFmtId="171" fontId="13" fillId="2" borderId="0" xfId="13" applyNumberFormat="1" applyFont="1" applyFill="1" applyBorder="1" applyAlignment="1"/>
    <xf numFmtId="0" fontId="14" fillId="2" borderId="10" xfId="11" applyFont="1" applyFill="1" applyBorder="1" applyAlignment="1">
      <alignment horizontal="left"/>
    </xf>
    <xf numFmtId="0" fontId="14" fillId="2" borderId="0" xfId="11" applyFont="1" applyFill="1" applyAlignment="1">
      <alignment horizontal="left"/>
    </xf>
    <xf numFmtId="172" fontId="13" fillId="2" borderId="0" xfId="11" applyNumberFormat="1" applyFont="1" applyFill="1"/>
    <xf numFmtId="0" fontId="13" fillId="2" borderId="1" xfId="11" applyFont="1" applyFill="1" applyBorder="1" applyAlignment="1">
      <alignment horizontal="center"/>
    </xf>
    <xf numFmtId="0" fontId="13" fillId="2" borderId="17" xfId="11" applyFont="1" applyFill="1" applyBorder="1" applyAlignment="1">
      <alignment horizontal="center"/>
    </xf>
    <xf numFmtId="0" fontId="11" fillId="0" borderId="19" xfId="11" applyBorder="1"/>
    <xf numFmtId="0" fontId="11" fillId="0" borderId="18" xfId="11" applyBorder="1"/>
    <xf numFmtId="0" fontId="11" fillId="0" borderId="1" xfId="11" applyBorder="1"/>
    <xf numFmtId="0" fontId="11" fillId="0" borderId="17" xfId="11" applyBorder="1"/>
    <xf numFmtId="0" fontId="19" fillId="2" borderId="35" xfId="4" applyFont="1" applyFill="1" applyBorder="1" applyAlignment="1">
      <alignment horizontal="center" vertical="center"/>
    </xf>
    <xf numFmtId="0" fontId="19" fillId="2" borderId="38" xfId="4" applyFont="1" applyFill="1" applyBorder="1" applyAlignment="1">
      <alignment horizontal="center" vertical="center"/>
    </xf>
    <xf numFmtId="0" fontId="7" fillId="2" borderId="34" xfId="0" applyFont="1" applyFill="1" applyBorder="1" applyAlignment="1">
      <alignment vertical="center"/>
    </xf>
    <xf numFmtId="0" fontId="7" fillId="2" borderId="29" xfId="0" applyFont="1" applyFill="1" applyBorder="1" applyAlignment="1">
      <alignment vertical="center"/>
    </xf>
    <xf numFmtId="0" fontId="7" fillId="2" borderId="35" xfId="0" applyFont="1" applyFill="1" applyBorder="1" applyAlignment="1">
      <alignment vertical="center"/>
    </xf>
    <xf numFmtId="177" fontId="7" fillId="2" borderId="29" xfId="2" applyNumberFormat="1" applyFont="1" applyFill="1" applyBorder="1" applyAlignment="1">
      <alignment vertical="center"/>
    </xf>
    <xf numFmtId="177" fontId="7" fillId="2" borderId="29" xfId="0" applyNumberFormat="1" applyFont="1" applyFill="1" applyBorder="1" applyAlignment="1">
      <alignment vertical="center"/>
    </xf>
    <xf numFmtId="0" fontId="7" fillId="2" borderId="36" xfId="0" applyFont="1" applyFill="1" applyBorder="1" applyAlignment="1">
      <alignment vertical="center"/>
    </xf>
    <xf numFmtId="177" fontId="7" fillId="2" borderId="37" xfId="0" applyNumberFormat="1" applyFont="1" applyFill="1" applyBorder="1" applyAlignment="1">
      <alignment vertical="center"/>
    </xf>
    <xf numFmtId="0" fontId="19" fillId="2" borderId="0" xfId="4" applyFont="1" applyFill="1" applyBorder="1" applyAlignment="1">
      <alignment horizontal="center"/>
    </xf>
    <xf numFmtId="49" fontId="29" fillId="2" borderId="0" xfId="3" applyNumberFormat="1" applyFont="1" applyFill="1" applyBorder="1"/>
    <xf numFmtId="0" fontId="30" fillId="2" borderId="10" xfId="0" applyFont="1" applyFill="1" applyBorder="1"/>
    <xf numFmtId="0" fontId="13" fillId="3" borderId="34" xfId="0" applyFont="1" applyFill="1" applyBorder="1" applyAlignment="1">
      <alignment vertical="center"/>
    </xf>
    <xf numFmtId="175" fontId="13" fillId="2" borderId="29" xfId="1" applyNumberFormat="1" applyFont="1" applyFill="1" applyBorder="1" applyAlignment="1">
      <alignment vertical="center"/>
    </xf>
    <xf numFmtId="175" fontId="13" fillId="2" borderId="35" xfId="1" applyNumberFormat="1" applyFont="1" applyFill="1" applyBorder="1" applyAlignment="1">
      <alignment vertical="center"/>
    </xf>
    <xf numFmtId="0" fontId="13" fillId="3" borderId="50" xfId="0" applyFont="1" applyFill="1" applyBorder="1" applyAlignment="1">
      <alignment vertical="center"/>
    </xf>
    <xf numFmtId="175" fontId="13" fillId="2" borderId="48" xfId="1" applyNumberFormat="1" applyFont="1" applyFill="1" applyBorder="1" applyAlignment="1">
      <alignment vertical="center"/>
    </xf>
    <xf numFmtId="175" fontId="13" fillId="2" borderId="51" xfId="1" applyNumberFormat="1" applyFont="1" applyFill="1" applyBorder="1" applyAlignment="1">
      <alignment vertical="center"/>
    </xf>
    <xf numFmtId="0" fontId="13" fillId="3" borderId="52" xfId="0" applyFont="1" applyFill="1" applyBorder="1" applyAlignment="1">
      <alignment vertical="center"/>
    </xf>
    <xf numFmtId="175" fontId="13" fillId="2" borderId="49" xfId="1" applyNumberFormat="1" applyFont="1" applyFill="1" applyBorder="1" applyAlignment="1">
      <alignment vertical="center"/>
    </xf>
    <xf numFmtId="175" fontId="13" fillId="2" borderId="53" xfId="1" applyNumberFormat="1" applyFont="1" applyFill="1" applyBorder="1" applyAlignment="1">
      <alignment vertical="center"/>
    </xf>
    <xf numFmtId="175" fontId="13" fillId="2" borderId="0" xfId="1" applyNumberFormat="1" applyFont="1" applyFill="1" applyBorder="1" applyAlignment="1">
      <alignment vertical="center"/>
    </xf>
    <xf numFmtId="0" fontId="15" fillId="3" borderId="34" xfId="0" applyFont="1" applyFill="1" applyBorder="1" applyAlignment="1">
      <alignment vertical="center"/>
    </xf>
    <xf numFmtId="9" fontId="13" fillId="2" borderId="29" xfId="3" applyFont="1" applyFill="1" applyBorder="1" applyAlignment="1">
      <alignment vertical="center"/>
    </xf>
    <xf numFmtId="9" fontId="13" fillId="2" borderId="35" xfId="3" applyFont="1" applyFill="1" applyBorder="1" applyAlignment="1">
      <alignment vertical="center"/>
    </xf>
    <xf numFmtId="9" fontId="13" fillId="2" borderId="0" xfId="3" applyFont="1" applyFill="1" applyBorder="1" applyAlignment="1">
      <alignment vertical="center"/>
    </xf>
    <xf numFmtId="9" fontId="13" fillId="2" borderId="48" xfId="3" applyFont="1" applyFill="1" applyBorder="1" applyAlignment="1">
      <alignment vertical="center"/>
    </xf>
    <xf numFmtId="9" fontId="13" fillId="2" borderId="51" xfId="3" applyFont="1" applyFill="1" applyBorder="1" applyAlignment="1">
      <alignment vertical="center"/>
    </xf>
    <xf numFmtId="0" fontId="13" fillId="3" borderId="54" xfId="0" applyFont="1" applyFill="1" applyBorder="1" applyAlignment="1">
      <alignment vertical="center"/>
    </xf>
    <xf numFmtId="9" fontId="13" fillId="2" borderId="55" xfId="3" applyFont="1" applyFill="1" applyBorder="1" applyAlignment="1">
      <alignment vertical="center"/>
    </xf>
    <xf numFmtId="9" fontId="13" fillId="2" borderId="56" xfId="3" applyFont="1" applyFill="1" applyBorder="1" applyAlignment="1">
      <alignment vertical="center"/>
    </xf>
    <xf numFmtId="9" fontId="7" fillId="2" borderId="35" xfId="3" applyFont="1" applyFill="1" applyBorder="1" applyAlignment="1">
      <alignment horizontal="center" vertical="center"/>
    </xf>
    <xf numFmtId="9" fontId="6" fillId="2" borderId="38" xfId="3" applyFont="1" applyFill="1" applyBorder="1" applyAlignment="1">
      <alignment horizontal="center" vertical="center"/>
    </xf>
    <xf numFmtId="178" fontId="7" fillId="2" borderId="33" xfId="2" applyNumberFormat="1" applyFont="1" applyFill="1" applyBorder="1" applyAlignment="1">
      <alignment horizontal="justify" vertical="center"/>
    </xf>
    <xf numFmtId="178" fontId="7" fillId="2" borderId="35" xfId="2" applyNumberFormat="1" applyFont="1" applyFill="1" applyBorder="1" applyAlignment="1">
      <alignment horizontal="justify" vertical="center"/>
    </xf>
    <xf numFmtId="178" fontId="7" fillId="2" borderId="38" xfId="2" applyNumberFormat="1" applyFont="1" applyFill="1" applyBorder="1" applyAlignment="1">
      <alignment horizontal="justify" vertical="center"/>
    </xf>
    <xf numFmtId="0" fontId="7" fillId="2" borderId="0" xfId="0" applyFont="1" applyFill="1" applyAlignment="1">
      <alignment vertical="top"/>
    </xf>
    <xf numFmtId="0" fontId="7" fillId="2" borderId="19" xfId="0" applyFont="1" applyFill="1" applyBorder="1" applyAlignment="1">
      <alignment vertical="top"/>
    </xf>
    <xf numFmtId="175" fontId="31" fillId="2" borderId="0" xfId="1" applyNumberFormat="1" applyFont="1" applyFill="1" applyBorder="1" applyAlignment="1">
      <alignment horizontal="left" vertical="center"/>
    </xf>
    <xf numFmtId="175" fontId="31" fillId="2" borderId="0" xfId="1" applyNumberFormat="1" applyFont="1" applyFill="1" applyBorder="1"/>
    <xf numFmtId="175" fontId="32" fillId="2" borderId="0" xfId="1" applyNumberFormat="1" applyFont="1" applyFill="1" applyBorder="1"/>
    <xf numFmtId="0" fontId="33" fillId="2" borderId="0" xfId="0" applyFont="1" applyFill="1" applyAlignment="1">
      <alignment horizontal="right"/>
    </xf>
    <xf numFmtId="175" fontId="33" fillId="2" borderId="0" xfId="1" applyNumberFormat="1" applyFont="1" applyFill="1" applyBorder="1"/>
    <xf numFmtId="0" fontId="7" fillId="2" borderId="10" xfId="0" applyFont="1" applyFill="1" applyBorder="1" applyAlignment="1">
      <alignment horizontal="left" vertical="center" indent="10"/>
    </xf>
    <xf numFmtId="0" fontId="7" fillId="2" borderId="10" xfId="0" applyFont="1" applyFill="1" applyBorder="1" applyAlignment="1">
      <alignment horizontal="left" vertical="center" indent="12"/>
    </xf>
    <xf numFmtId="178" fontId="13" fillId="2" borderId="0" xfId="1" applyNumberFormat="1" applyFont="1" applyFill="1" applyBorder="1"/>
    <xf numFmtId="178" fontId="15" fillId="2" borderId="0" xfId="1" applyNumberFormat="1" applyFont="1" applyFill="1" applyBorder="1"/>
    <xf numFmtId="178" fontId="7" fillId="2" borderId="0" xfId="0" applyNumberFormat="1" applyFont="1" applyFill="1" applyAlignment="1">
      <alignment horizontal="right"/>
    </xf>
    <xf numFmtId="178" fontId="14" fillId="2" borderId="0" xfId="1" applyNumberFormat="1" applyFont="1" applyFill="1" applyBorder="1"/>
    <xf numFmtId="178" fontId="13" fillId="2" borderId="0" xfId="2" applyNumberFormat="1" applyFont="1" applyFill="1" applyBorder="1" applyAlignment="1">
      <alignment horizontal="left"/>
    </xf>
    <xf numFmtId="178" fontId="15" fillId="2" borderId="0" xfId="2" applyNumberFormat="1" applyFont="1" applyFill="1" applyBorder="1" applyAlignment="1">
      <alignment horizontal="left"/>
    </xf>
    <xf numFmtId="0" fontId="14" fillId="2" borderId="10" xfId="0" applyFont="1" applyFill="1" applyBorder="1" applyAlignment="1">
      <alignment horizontal="left"/>
    </xf>
    <xf numFmtId="0" fontId="6" fillId="2" borderId="10" xfId="0" applyFont="1" applyFill="1" applyBorder="1"/>
    <xf numFmtId="0" fontId="34" fillId="2" borderId="0" xfId="0" applyFont="1" applyFill="1" applyAlignment="1">
      <alignment horizontal="left" vertical="center" indent="1"/>
    </xf>
    <xf numFmtId="175" fontId="31" fillId="2" borderId="29" xfId="1" applyNumberFormat="1" applyFont="1" applyFill="1" applyBorder="1"/>
    <xf numFmtId="0" fontId="7" fillId="2" borderId="0" xfId="0" applyFont="1" applyFill="1" applyAlignment="1">
      <alignment horizontal="left" vertical="center" indent="1"/>
    </xf>
    <xf numFmtId="0" fontId="7" fillId="2" borderId="19" xfId="0" applyFont="1" applyFill="1" applyBorder="1" applyAlignment="1">
      <alignment horizontal="left" vertical="center" indent="1"/>
    </xf>
    <xf numFmtId="177" fontId="13" fillId="2" borderId="29" xfId="15" applyNumberFormat="1" applyFont="1" applyFill="1" applyBorder="1"/>
    <xf numFmtId="167" fontId="14" fillId="3" borderId="29" xfId="15" applyNumberFormat="1" applyFont="1" applyFill="1" applyBorder="1" applyAlignment="1">
      <alignment horizontal="center" vertical="center"/>
    </xf>
    <xf numFmtId="3" fontId="14" fillId="3" borderId="34" xfId="11" applyNumberFormat="1" applyFont="1" applyFill="1" applyBorder="1" applyAlignment="1">
      <alignment horizontal="left" vertical="center"/>
    </xf>
    <xf numFmtId="3" fontId="13" fillId="2" borderId="34" xfId="11" applyNumberFormat="1" applyFont="1" applyFill="1" applyBorder="1"/>
    <xf numFmtId="177" fontId="14" fillId="2" borderId="35" xfId="15" applyNumberFormat="1" applyFont="1" applyFill="1" applyBorder="1"/>
    <xf numFmtId="3" fontId="13" fillId="2" borderId="36" xfId="11" applyNumberFormat="1" applyFont="1" applyFill="1" applyBorder="1"/>
    <xf numFmtId="177" fontId="13" fillId="2" borderId="37" xfId="15" applyNumberFormat="1" applyFont="1" applyFill="1" applyBorder="1"/>
    <xf numFmtId="177" fontId="14" fillId="2" borderId="38" xfId="15" applyNumberFormat="1" applyFont="1" applyFill="1" applyBorder="1"/>
    <xf numFmtId="3" fontId="35" fillId="3" borderId="29" xfId="15" applyNumberFormat="1" applyFont="1" applyFill="1" applyBorder="1" applyAlignment="1">
      <alignment horizontal="center" vertical="center"/>
    </xf>
    <xf numFmtId="0" fontId="19" fillId="2" borderId="0" xfId="4" applyFont="1" applyFill="1" applyAlignment="1">
      <alignment vertical="center"/>
    </xf>
    <xf numFmtId="177" fontId="14" fillId="2" borderId="0" xfId="15" applyNumberFormat="1" applyFont="1" applyFill="1" applyBorder="1"/>
    <xf numFmtId="0" fontId="23" fillId="2" borderId="0" xfId="10" applyFont="1" applyFill="1" applyAlignment="1">
      <alignment vertical="center"/>
    </xf>
    <xf numFmtId="168" fontId="25" fillId="2" borderId="0" xfId="16" applyFont="1" applyFill="1" applyBorder="1" applyAlignment="1">
      <alignment horizontal="center" vertical="center"/>
    </xf>
    <xf numFmtId="0" fontId="8" fillId="2" borderId="0" xfId="0" applyFont="1" applyFill="1" applyAlignment="1">
      <alignment horizontal="center" vertical="center"/>
    </xf>
    <xf numFmtId="3" fontId="8" fillId="2" borderId="0" xfId="11" applyNumberFormat="1" applyFont="1" applyFill="1" applyAlignment="1">
      <alignment horizontal="center" vertical="center"/>
    </xf>
    <xf numFmtId="3" fontId="14" fillId="2" borderId="0" xfId="15" applyNumberFormat="1" applyFont="1" applyFill="1" applyBorder="1" applyAlignment="1">
      <alignment horizontal="center" vertical="center" wrapText="1"/>
    </xf>
    <xf numFmtId="0" fontId="13" fillId="2" borderId="29" xfId="11" applyFont="1" applyFill="1" applyBorder="1"/>
    <xf numFmtId="0" fontId="27" fillId="2" borderId="29" xfId="11" applyFont="1" applyFill="1" applyBorder="1" applyAlignment="1">
      <alignment horizontal="center"/>
    </xf>
    <xf numFmtId="3" fontId="27" fillId="2" borderId="29" xfId="11" applyNumberFormat="1" applyFont="1" applyFill="1" applyBorder="1"/>
    <xf numFmtId="177" fontId="27" fillId="2" borderId="29" xfId="11" applyNumberFormat="1" applyFont="1" applyFill="1" applyBorder="1" applyAlignment="1">
      <alignment horizontal="center"/>
    </xf>
    <xf numFmtId="177" fontId="28" fillId="2" borderId="29" xfId="11" applyNumberFormat="1" applyFont="1" applyFill="1" applyBorder="1" applyAlignment="1">
      <alignment horizontal="center"/>
    </xf>
    <xf numFmtId="0" fontId="27" fillId="2" borderId="29" xfId="11" applyFont="1" applyFill="1" applyBorder="1"/>
    <xf numFmtId="3" fontId="27" fillId="2" borderId="48" xfId="11" applyNumberFormat="1" applyFont="1" applyFill="1" applyBorder="1"/>
    <xf numFmtId="177" fontId="27" fillId="2" borderId="48" xfId="11" applyNumberFormat="1" applyFont="1" applyFill="1" applyBorder="1" applyAlignment="1">
      <alignment horizontal="center"/>
    </xf>
    <xf numFmtId="177" fontId="28" fillId="2" borderId="48" xfId="11" applyNumberFormat="1" applyFont="1" applyFill="1" applyBorder="1" applyAlignment="1">
      <alignment horizontal="center"/>
    </xf>
    <xf numFmtId="0" fontId="27" fillId="2" borderId="48" xfId="11" applyFont="1" applyFill="1" applyBorder="1" applyAlignment="1">
      <alignment horizontal="center"/>
    </xf>
    <xf numFmtId="0" fontId="27" fillId="3" borderId="49" xfId="11" applyFont="1" applyFill="1" applyBorder="1"/>
    <xf numFmtId="177" fontId="27" fillId="3" borderId="49" xfId="11" applyNumberFormat="1" applyFont="1" applyFill="1" applyBorder="1"/>
    <xf numFmtId="173" fontId="27" fillId="3" borderId="49" xfId="13" applyNumberFormat="1" applyFont="1" applyFill="1" applyBorder="1" applyAlignment="1">
      <alignment horizontal="center"/>
    </xf>
    <xf numFmtId="0" fontId="27" fillId="3" borderId="29" xfId="11" applyFont="1" applyFill="1" applyBorder="1"/>
    <xf numFmtId="177" fontId="27" fillId="3" borderId="29" xfId="11" applyNumberFormat="1" applyFont="1" applyFill="1" applyBorder="1"/>
    <xf numFmtId="173" fontId="27" fillId="3" borderId="29" xfId="13" applyNumberFormat="1" applyFont="1" applyFill="1" applyBorder="1" applyAlignment="1">
      <alignment horizontal="center"/>
    </xf>
    <xf numFmtId="177" fontId="36" fillId="3" borderId="49" xfId="11" applyNumberFormat="1" applyFont="1" applyFill="1" applyBorder="1"/>
    <xf numFmtId="177" fontId="36" fillId="3" borderId="29" xfId="11" applyNumberFormat="1" applyFont="1" applyFill="1" applyBorder="1"/>
    <xf numFmtId="4" fontId="37" fillId="2" borderId="0" xfId="11" applyNumberFormat="1" applyFont="1" applyFill="1" applyAlignment="1">
      <alignment horizontal="center"/>
    </xf>
    <xf numFmtId="4" fontId="38" fillId="2" borderId="0" xfId="11" applyNumberFormat="1" applyFont="1" applyFill="1"/>
    <xf numFmtId="49" fontId="33" fillId="2" borderId="23" xfId="11" applyNumberFormat="1" applyFont="1" applyFill="1" applyBorder="1" applyAlignment="1">
      <alignment horizontal="center"/>
    </xf>
    <xf numFmtId="49" fontId="33" fillId="2" borderId="0" xfId="11" applyNumberFormat="1" applyFont="1" applyFill="1" applyAlignment="1">
      <alignment horizontal="left"/>
    </xf>
    <xf numFmtId="4" fontId="19" fillId="2" borderId="0" xfId="4" applyNumberFormat="1" applyFont="1" applyFill="1" applyBorder="1" applyAlignment="1">
      <alignment horizontal="center"/>
    </xf>
    <xf numFmtId="177" fontId="14" fillId="2" borderId="0" xfId="2" applyNumberFormat="1" applyFont="1" applyFill="1" applyBorder="1"/>
    <xf numFmtId="177" fontId="14" fillId="2" borderId="0" xfId="11" applyNumberFormat="1" applyFont="1" applyFill="1"/>
    <xf numFmtId="169" fontId="13" fillId="0" borderId="34" xfId="11" applyNumberFormat="1" applyFont="1" applyBorder="1" applyAlignment="1">
      <alignment horizontal="left" vertical="center" indent="1"/>
    </xf>
    <xf numFmtId="169" fontId="13" fillId="0" borderId="41" xfId="11" applyNumberFormat="1" applyFont="1" applyBorder="1" applyAlignment="1">
      <alignment horizontal="left" vertical="center" indent="1"/>
    </xf>
    <xf numFmtId="10" fontId="13" fillId="2" borderId="0" xfId="3" applyNumberFormat="1" applyFont="1" applyFill="1" applyBorder="1" applyAlignment="1">
      <alignment horizontal="center" vertical="center"/>
    </xf>
    <xf numFmtId="176" fontId="13" fillId="2" borderId="0" xfId="11" applyNumberFormat="1" applyFont="1" applyFill="1"/>
    <xf numFmtId="165" fontId="13" fillId="2" borderId="0" xfId="11" applyNumberFormat="1" applyFont="1" applyFill="1"/>
    <xf numFmtId="172" fontId="10" fillId="2" borderId="0" xfId="11" applyNumberFormat="1" applyFont="1" applyFill="1"/>
    <xf numFmtId="179" fontId="13" fillId="2" borderId="0" xfId="3" applyNumberFormat="1" applyFont="1" applyFill="1" applyBorder="1" applyAlignment="1">
      <alignment horizontal="center"/>
    </xf>
    <xf numFmtId="172" fontId="14" fillId="2" borderId="0" xfId="11" applyNumberFormat="1" applyFont="1" applyFill="1"/>
    <xf numFmtId="165" fontId="19" fillId="0" borderId="45" xfId="14" applyFont="1" applyBorder="1"/>
    <xf numFmtId="165" fontId="10" fillId="0" borderId="43" xfId="14" applyFont="1" applyBorder="1" applyAlignment="1">
      <alignment vertical="center"/>
    </xf>
    <xf numFmtId="165" fontId="10" fillId="0" borderId="35" xfId="14" applyFont="1" applyBorder="1" applyAlignment="1">
      <alignment vertical="center"/>
    </xf>
    <xf numFmtId="165" fontId="10" fillId="0" borderId="29" xfId="14" applyFont="1" applyBorder="1" applyAlignment="1">
      <alignment vertical="center"/>
    </xf>
    <xf numFmtId="165" fontId="10" fillId="0" borderId="42" xfId="14" applyFont="1" applyBorder="1" applyAlignment="1">
      <alignment vertical="center"/>
    </xf>
    <xf numFmtId="43" fontId="7" fillId="0" borderId="0" xfId="12" applyFont="1" applyBorder="1" applyAlignment="1">
      <alignment vertical="center"/>
    </xf>
    <xf numFmtId="0" fontId="13" fillId="0" borderId="10" xfId="11" applyFont="1" applyBorder="1"/>
    <xf numFmtId="0" fontId="13" fillId="0" borderId="19" xfId="11" applyFont="1" applyBorder="1"/>
    <xf numFmtId="43" fontId="13" fillId="0" borderId="0" xfId="11" applyNumberFormat="1" applyFont="1" applyAlignment="1">
      <alignment vertical="center"/>
    </xf>
    <xf numFmtId="0" fontId="33" fillId="0" borderId="0" xfId="11" applyFont="1" applyAlignment="1">
      <alignment vertical="center"/>
    </xf>
    <xf numFmtId="177" fontId="13" fillId="0" borderId="0" xfId="11" applyNumberFormat="1" applyFont="1" applyAlignment="1">
      <alignment vertical="center"/>
    </xf>
    <xf numFmtId="0" fontId="13" fillId="0" borderId="19" xfId="11" applyFont="1" applyBorder="1" applyAlignment="1">
      <alignment vertical="center"/>
    </xf>
    <xf numFmtId="0" fontId="14" fillId="0" borderId="34" xfId="11" applyFont="1" applyBorder="1" applyAlignment="1">
      <alignment vertical="center"/>
    </xf>
    <xf numFmtId="177" fontId="14" fillId="0" borderId="29" xfId="11" applyNumberFormat="1" applyFont="1" applyBorder="1" applyAlignment="1">
      <alignment vertical="center"/>
    </xf>
    <xf numFmtId="43" fontId="13" fillId="0" borderId="29" xfId="11" applyNumberFormat="1" applyFont="1" applyBorder="1" applyAlignment="1">
      <alignment vertical="center"/>
    </xf>
    <xf numFmtId="177" fontId="13" fillId="0" borderId="29" xfId="11" applyNumberFormat="1" applyFont="1" applyBorder="1" applyAlignment="1">
      <alignment vertical="center"/>
    </xf>
    <xf numFmtId="0" fontId="13" fillId="0" borderId="10" xfId="11" applyFont="1" applyBorder="1" applyAlignment="1">
      <alignment vertical="center"/>
    </xf>
    <xf numFmtId="0" fontId="13" fillId="0" borderId="0" xfId="11" applyFont="1" applyAlignment="1">
      <alignment horizontal="centerContinuous" vertical="center"/>
    </xf>
    <xf numFmtId="0" fontId="14" fillId="3" borderId="34" xfId="11" applyFont="1" applyFill="1" applyBorder="1" applyAlignment="1">
      <alignment horizontal="left" vertical="center"/>
    </xf>
    <xf numFmtId="177" fontId="13" fillId="0" borderId="29" xfId="12" applyNumberFormat="1" applyFont="1" applyBorder="1" applyAlignment="1">
      <alignment horizontal="right" vertical="center"/>
    </xf>
    <xf numFmtId="43" fontId="13" fillId="0" borderId="0" xfId="12" applyFont="1" applyBorder="1" applyAlignment="1">
      <alignment horizontal="right" vertical="center"/>
    </xf>
    <xf numFmtId="10" fontId="13" fillId="0" borderId="29" xfId="11" applyNumberFormat="1" applyFont="1" applyBorder="1" applyAlignment="1">
      <alignment horizontal="right" vertical="center"/>
    </xf>
    <xf numFmtId="10" fontId="13" fillId="0" borderId="0" xfId="11" applyNumberFormat="1" applyFont="1" applyAlignment="1">
      <alignment horizontal="right" vertical="center"/>
    </xf>
    <xf numFmtId="15" fontId="13" fillId="0" borderId="29" xfId="11" applyNumberFormat="1" applyFont="1" applyBorder="1" applyAlignment="1">
      <alignment horizontal="right" vertical="center"/>
    </xf>
    <xf numFmtId="15" fontId="13" fillId="0" borderId="0" xfId="11" applyNumberFormat="1" applyFont="1" applyAlignment="1">
      <alignment horizontal="right" vertical="center"/>
    </xf>
    <xf numFmtId="15" fontId="13" fillId="0" borderId="11" xfId="11" applyNumberFormat="1" applyFont="1" applyBorder="1" applyAlignment="1">
      <alignment vertical="center"/>
    </xf>
    <xf numFmtId="15" fontId="13" fillId="0" borderId="12" xfId="11" applyNumberFormat="1" applyFont="1" applyBorder="1" applyAlignment="1">
      <alignment vertical="center"/>
    </xf>
    <xf numFmtId="166" fontId="13" fillId="0" borderId="11" xfId="12" applyNumberFormat="1" applyFont="1" applyBorder="1" applyAlignment="1">
      <alignment vertical="center"/>
    </xf>
    <xf numFmtId="166" fontId="13" fillId="0" borderId="12" xfId="12" applyNumberFormat="1" applyFont="1" applyBorder="1" applyAlignment="1">
      <alignment vertical="center"/>
    </xf>
    <xf numFmtId="0" fontId="13" fillId="0" borderId="11" xfId="11" applyFont="1" applyBorder="1" applyAlignment="1">
      <alignment vertical="center"/>
    </xf>
    <xf numFmtId="0" fontId="13" fillId="0" borderId="12" xfId="11" applyFont="1" applyBorder="1" applyAlignment="1">
      <alignment vertical="center"/>
    </xf>
    <xf numFmtId="10" fontId="39" fillId="0" borderId="11" xfId="11" applyNumberFormat="1" applyFont="1" applyBorder="1" applyAlignment="1">
      <alignment vertical="center"/>
    </xf>
    <xf numFmtId="10" fontId="39" fillId="0" borderId="12" xfId="11" applyNumberFormat="1" applyFont="1" applyBorder="1" applyAlignment="1">
      <alignment vertical="center"/>
    </xf>
    <xf numFmtId="10" fontId="13" fillId="0" borderId="11" xfId="13" applyNumberFormat="1" applyFont="1" applyBorder="1" applyAlignment="1">
      <alignment vertical="center"/>
    </xf>
    <xf numFmtId="10" fontId="13" fillId="0" borderId="12" xfId="13" applyNumberFormat="1" applyFont="1" applyBorder="1" applyAlignment="1">
      <alignment vertical="center"/>
    </xf>
    <xf numFmtId="0" fontId="10" fillId="0" borderId="0" xfId="11" applyFont="1" applyAlignment="1">
      <alignment vertical="center"/>
    </xf>
    <xf numFmtId="177" fontId="13" fillId="0" borderId="11" xfId="12" applyNumberFormat="1" applyFont="1" applyBorder="1" applyAlignment="1">
      <alignment vertical="center"/>
    </xf>
    <xf numFmtId="177" fontId="13" fillId="0" borderId="12" xfId="12" applyNumberFormat="1" applyFont="1" applyBorder="1" applyAlignment="1">
      <alignment vertical="center"/>
    </xf>
    <xf numFmtId="43" fontId="13" fillId="0" borderId="11" xfId="12" applyFont="1" applyBorder="1" applyAlignment="1">
      <alignment vertical="center"/>
    </xf>
    <xf numFmtId="43" fontId="13" fillId="0" borderId="12" xfId="12" applyFont="1" applyBorder="1" applyAlignment="1">
      <alignment vertical="center"/>
    </xf>
    <xf numFmtId="0" fontId="13" fillId="0" borderId="13" xfId="11" applyFont="1" applyBorder="1" applyAlignment="1">
      <alignment vertical="center"/>
    </xf>
    <xf numFmtId="177" fontId="13" fillId="0" borderId="11" xfId="12" applyNumberFormat="1" applyFont="1" applyFill="1" applyBorder="1" applyAlignment="1">
      <alignment vertical="center"/>
    </xf>
    <xf numFmtId="177" fontId="13" fillId="0" borderId="12" xfId="12" applyNumberFormat="1" applyFont="1" applyFill="1" applyBorder="1" applyAlignment="1">
      <alignment vertical="center"/>
    </xf>
    <xf numFmtId="0" fontId="13" fillId="0" borderId="14" xfId="11" applyFont="1" applyBorder="1" applyAlignment="1">
      <alignment vertical="center"/>
    </xf>
    <xf numFmtId="177" fontId="13" fillId="0" borderId="15" xfId="12" applyNumberFormat="1" applyFont="1" applyFill="1" applyBorder="1" applyAlignment="1">
      <alignment vertical="center"/>
    </xf>
    <xf numFmtId="177" fontId="13" fillId="0" borderId="16" xfId="12" applyNumberFormat="1" applyFont="1" applyFill="1" applyBorder="1" applyAlignment="1">
      <alignment vertical="center"/>
    </xf>
    <xf numFmtId="0" fontId="14" fillId="3" borderId="13" xfId="11" applyFont="1" applyFill="1" applyBorder="1" applyAlignment="1">
      <alignment vertical="center"/>
    </xf>
    <xf numFmtId="177" fontId="19" fillId="3" borderId="11" xfId="12" applyNumberFormat="1" applyFont="1" applyFill="1" applyBorder="1" applyAlignment="1">
      <alignment vertical="center"/>
    </xf>
    <xf numFmtId="177" fontId="19" fillId="3" borderId="12" xfId="12" applyNumberFormat="1" applyFont="1" applyFill="1" applyBorder="1" applyAlignment="1">
      <alignment vertical="center"/>
    </xf>
    <xf numFmtId="177" fontId="14" fillId="3" borderId="11" xfId="12" applyNumberFormat="1" applyFont="1" applyFill="1" applyBorder="1" applyAlignment="1">
      <alignment vertical="center"/>
    </xf>
    <xf numFmtId="177" fontId="14" fillId="3" borderId="12" xfId="12" applyNumberFormat="1" applyFont="1" applyFill="1" applyBorder="1" applyAlignment="1">
      <alignment vertical="center"/>
    </xf>
    <xf numFmtId="177" fontId="10" fillId="0" borderId="29" xfId="11" applyNumberFormat="1" applyFont="1" applyBorder="1" applyAlignment="1">
      <alignment vertical="center"/>
    </xf>
    <xf numFmtId="177" fontId="19" fillId="0" borderId="29" xfId="11" applyNumberFormat="1" applyFont="1" applyBorder="1" applyAlignment="1">
      <alignment vertical="center"/>
    </xf>
    <xf numFmtId="0" fontId="19" fillId="0" borderId="0" xfId="4" applyFont="1" applyBorder="1" applyAlignment="1">
      <alignment horizontal="center" vertical="center"/>
    </xf>
    <xf numFmtId="15" fontId="40" fillId="0" borderId="0" xfId="11" applyNumberFormat="1" applyFont="1" applyAlignment="1">
      <alignment horizontal="right" vertical="center"/>
    </xf>
    <xf numFmtId="0" fontId="41" fillId="0" borderId="0" xfId="0" applyFont="1" applyAlignment="1">
      <alignment vertical="center" wrapText="1"/>
    </xf>
    <xf numFmtId="0" fontId="24" fillId="4" borderId="1" xfId="10" applyFont="1" applyFill="1" applyBorder="1" applyAlignment="1">
      <alignment vertical="center"/>
    </xf>
    <xf numFmtId="14" fontId="22" fillId="4" borderId="1" xfId="10" applyNumberFormat="1" applyFont="1" applyFill="1" applyBorder="1" applyAlignment="1">
      <alignment horizontal="center" vertical="center"/>
    </xf>
    <xf numFmtId="0" fontId="21" fillId="4" borderId="7" xfId="10" applyFont="1" applyFill="1" applyBorder="1" applyAlignment="1">
      <alignment vertical="center"/>
    </xf>
    <xf numFmtId="0" fontId="21" fillId="4" borderId="7" xfId="10" applyFont="1" applyFill="1" applyBorder="1" applyAlignment="1">
      <alignment horizontal="left" vertical="center"/>
    </xf>
    <xf numFmtId="0" fontId="21" fillId="4" borderId="27" xfId="10" applyFont="1" applyFill="1" applyBorder="1" applyAlignment="1">
      <alignment vertical="center"/>
    </xf>
    <xf numFmtId="168" fontId="21" fillId="4" borderId="26" xfId="16" applyFont="1" applyFill="1" applyBorder="1" applyAlignment="1">
      <alignment vertical="center"/>
    </xf>
    <xf numFmtId="168" fontId="25" fillId="4" borderId="17" xfId="16" applyFont="1" applyFill="1" applyBorder="1" applyAlignment="1">
      <alignment horizontal="center" vertical="center"/>
    </xf>
    <xf numFmtId="0" fontId="14" fillId="5" borderId="31" xfId="0" applyFont="1" applyFill="1" applyBorder="1" applyAlignment="1">
      <alignment horizontal="center" vertical="center"/>
    </xf>
    <xf numFmtId="0" fontId="14" fillId="5" borderId="32"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1" xfId="0" applyFont="1" applyFill="1" applyBorder="1" applyAlignment="1">
      <alignment horizontal="center"/>
    </xf>
    <xf numFmtId="17" fontId="14" fillId="5" borderId="32" xfId="0" applyNumberFormat="1" applyFont="1" applyFill="1" applyBorder="1" applyAlignment="1">
      <alignment horizontal="right"/>
    </xf>
    <xf numFmtId="0" fontId="14" fillId="5" borderId="32" xfId="0" applyFont="1" applyFill="1" applyBorder="1" applyAlignment="1">
      <alignment horizontal="right"/>
    </xf>
    <xf numFmtId="0" fontId="14" fillId="5" borderId="33" xfId="0" applyFont="1" applyFill="1" applyBorder="1" applyAlignment="1">
      <alignment horizontal="center"/>
    </xf>
    <xf numFmtId="0" fontId="14" fillId="5" borderId="31" xfId="0" applyFont="1" applyFill="1" applyBorder="1"/>
    <xf numFmtId="175" fontId="14" fillId="5" borderId="32" xfId="1" applyNumberFormat="1" applyFont="1" applyFill="1" applyBorder="1" applyAlignment="1">
      <alignment horizontal="center"/>
    </xf>
    <xf numFmtId="175" fontId="14" fillId="5" borderId="33" xfId="1" applyNumberFormat="1" applyFont="1" applyFill="1" applyBorder="1" applyAlignment="1">
      <alignment horizontal="center"/>
    </xf>
    <xf numFmtId="0" fontId="21" fillId="4" borderId="63" xfId="10" applyFont="1" applyFill="1" applyBorder="1" applyAlignment="1">
      <alignment vertical="center"/>
    </xf>
    <xf numFmtId="168" fontId="21" fillId="4" borderId="65" xfId="16" applyFont="1" applyFill="1" applyBorder="1" applyAlignment="1">
      <alignment vertical="center"/>
    </xf>
    <xf numFmtId="0" fontId="23" fillId="0" borderId="64" xfId="10" applyFont="1" applyBorder="1" applyAlignment="1">
      <alignment vertical="center"/>
    </xf>
    <xf numFmtId="0" fontId="23" fillId="0" borderId="66" xfId="10" applyFont="1" applyBorder="1" applyAlignment="1">
      <alignment vertical="center"/>
    </xf>
    <xf numFmtId="0" fontId="23" fillId="0" borderId="67" xfId="10" applyFont="1" applyBorder="1" applyAlignment="1">
      <alignment vertical="center"/>
    </xf>
    <xf numFmtId="0" fontId="21" fillId="4" borderId="68" xfId="10" applyFont="1" applyFill="1" applyBorder="1" applyAlignment="1">
      <alignment vertical="center"/>
    </xf>
    <xf numFmtId="0" fontId="24" fillId="4" borderId="69" xfId="10" applyFont="1" applyFill="1" applyBorder="1" applyAlignment="1">
      <alignment vertical="center"/>
    </xf>
    <xf numFmtId="168" fontId="21" fillId="4" borderId="70" xfId="16" applyFont="1" applyFill="1" applyBorder="1" applyAlignment="1">
      <alignment vertical="center"/>
    </xf>
    <xf numFmtId="14" fontId="22" fillId="4" borderId="69" xfId="10" applyNumberFormat="1" applyFont="1" applyFill="1" applyBorder="1" applyAlignment="1">
      <alignment horizontal="center" vertical="center"/>
    </xf>
    <xf numFmtId="168" fontId="25" fillId="4" borderId="71" xfId="16" applyFont="1" applyFill="1" applyBorder="1" applyAlignment="1">
      <alignment horizontal="center" vertical="center"/>
    </xf>
    <xf numFmtId="0" fontId="14" fillId="5" borderId="2" xfId="11" applyFont="1" applyFill="1" applyBorder="1" applyAlignment="1">
      <alignment horizontal="center"/>
    </xf>
    <xf numFmtId="0" fontId="14" fillId="5" borderId="28" xfId="11" applyFont="1" applyFill="1" applyBorder="1" applyAlignment="1">
      <alignment horizontal="center"/>
    </xf>
    <xf numFmtId="17" fontId="14" fillId="5" borderId="0" xfId="11" applyNumberFormat="1" applyFont="1" applyFill="1" applyAlignment="1">
      <alignment horizontal="center"/>
    </xf>
    <xf numFmtId="0" fontId="14" fillId="5" borderId="0" xfId="11" applyFont="1" applyFill="1" applyAlignment="1">
      <alignment horizontal="center"/>
    </xf>
    <xf numFmtId="0" fontId="14" fillId="5" borderId="19" xfId="11" applyFont="1" applyFill="1" applyBorder="1" applyAlignment="1">
      <alignment horizontal="center"/>
    </xf>
    <xf numFmtId="0" fontId="14" fillId="5" borderId="7" xfId="0" applyFont="1" applyFill="1" applyBorder="1"/>
    <xf numFmtId="0" fontId="14" fillId="5" borderId="2" xfId="0" applyFont="1" applyFill="1" applyBorder="1"/>
    <xf numFmtId="0" fontId="14" fillId="5" borderId="28" xfId="0" applyFont="1" applyFill="1" applyBorder="1"/>
    <xf numFmtId="0" fontId="14" fillId="5" borderId="31" xfId="11" applyFont="1" applyFill="1" applyBorder="1" applyAlignment="1">
      <alignment horizontal="center" vertical="center"/>
    </xf>
    <xf numFmtId="0" fontId="14" fillId="5" borderId="32" xfId="11" applyFont="1" applyFill="1" applyBorder="1" applyAlignment="1">
      <alignment horizontal="center" vertical="center"/>
    </xf>
    <xf numFmtId="0" fontId="14" fillId="5" borderId="32" xfId="11" applyFont="1" applyFill="1" applyBorder="1" applyAlignment="1">
      <alignment horizontal="center" vertical="center" wrapText="1"/>
    </xf>
    <xf numFmtId="0" fontId="14" fillId="5" borderId="33" xfId="11" applyFont="1" applyFill="1" applyBorder="1" applyAlignment="1">
      <alignment horizontal="center" vertical="center" wrapText="1"/>
    </xf>
    <xf numFmtId="0" fontId="14" fillId="5" borderId="7" xfId="11" applyFont="1" applyFill="1" applyBorder="1" applyAlignment="1">
      <alignment horizontal="center" vertical="center"/>
    </xf>
    <xf numFmtId="17" fontId="14" fillId="5" borderId="8" xfId="11" applyNumberFormat="1" applyFont="1" applyFill="1" applyBorder="1" applyAlignment="1">
      <alignment horizontal="center" vertical="center"/>
    </xf>
    <xf numFmtId="17" fontId="14" fillId="5" borderId="9" xfId="11" applyNumberFormat="1" applyFont="1" applyFill="1" applyBorder="1" applyAlignment="1">
      <alignment horizontal="center" vertical="center"/>
    </xf>
    <xf numFmtId="0" fontId="14" fillId="5" borderId="34" xfId="11" applyFont="1" applyFill="1" applyBorder="1" applyAlignment="1">
      <alignment horizontal="center" vertical="center"/>
    </xf>
    <xf numFmtId="43" fontId="14" fillId="5" borderId="29" xfId="11" applyNumberFormat="1" applyFont="1" applyFill="1" applyBorder="1" applyAlignment="1">
      <alignment horizontal="center" vertical="center"/>
    </xf>
    <xf numFmtId="0" fontId="14" fillId="5" borderId="7" xfId="0" applyFont="1" applyFill="1" applyBorder="1" applyAlignment="1">
      <alignment vertical="center"/>
    </xf>
    <xf numFmtId="0" fontId="14" fillId="5" borderId="2" xfId="0" applyFont="1" applyFill="1" applyBorder="1" applyAlignment="1">
      <alignment vertical="center"/>
    </xf>
    <xf numFmtId="0" fontId="14" fillId="5" borderId="28" xfId="0" applyFont="1" applyFill="1" applyBorder="1" applyAlignment="1">
      <alignment vertical="center"/>
    </xf>
    <xf numFmtId="0" fontId="42" fillId="0" borderId="6" xfId="0" applyFont="1" applyBorder="1" applyAlignment="1">
      <alignment horizontal="center" vertical="center" wrapText="1"/>
    </xf>
    <xf numFmtId="14" fontId="42" fillId="0" borderId="6" xfId="0" applyNumberFormat="1" applyFont="1" applyBorder="1" applyAlignment="1">
      <alignment horizontal="center" vertical="center" wrapText="1"/>
    </xf>
    <xf numFmtId="0" fontId="42" fillId="0" borderId="5" xfId="0" applyFont="1" applyBorder="1" applyAlignment="1">
      <alignment horizontal="right" vertical="center" wrapText="1"/>
    </xf>
    <xf numFmtId="0" fontId="7" fillId="2" borderId="7"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28" xfId="0" applyFont="1" applyFill="1" applyBorder="1" applyAlignment="1">
      <alignment horizontal="left" vertical="center" wrapText="1" indent="1"/>
    </xf>
    <xf numFmtId="0" fontId="7" fillId="2" borderId="10"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7" fillId="2" borderId="19" xfId="0" applyFont="1" applyFill="1" applyBorder="1" applyAlignment="1">
      <alignment horizontal="left" vertical="center" wrapText="1" indent="1"/>
    </xf>
    <xf numFmtId="0" fontId="23" fillId="0" borderId="2" xfId="10" applyFont="1" applyBorder="1" applyAlignment="1">
      <alignment horizontal="center" vertical="center"/>
    </xf>
    <xf numFmtId="0" fontId="23" fillId="0" borderId="28" xfId="10" applyFont="1" applyBorder="1" applyAlignment="1">
      <alignment horizontal="center" vertical="center"/>
    </xf>
    <xf numFmtId="0" fontId="22" fillId="4" borderId="23" xfId="10" applyFont="1" applyFill="1" applyBorder="1" applyAlignment="1">
      <alignment horizontal="left" vertical="center"/>
    </xf>
    <xf numFmtId="0" fontId="42" fillId="0" borderId="72" xfId="0" applyFont="1" applyBorder="1" applyAlignment="1">
      <alignment horizontal="center" vertical="center" wrapText="1"/>
    </xf>
    <xf numFmtId="0" fontId="42" fillId="0" borderId="6" xfId="0" applyFont="1" applyBorder="1" applyAlignment="1">
      <alignment horizontal="center" vertical="center" wrapText="1"/>
    </xf>
    <xf numFmtId="14" fontId="42" fillId="0" borderId="72" xfId="0" applyNumberFormat="1" applyFont="1" applyBorder="1" applyAlignment="1">
      <alignment horizontal="center" vertical="center" wrapText="1"/>
    </xf>
    <xf numFmtId="14" fontId="42" fillId="0" borderId="6" xfId="0" applyNumberFormat="1" applyFont="1" applyBorder="1" applyAlignment="1">
      <alignment horizontal="center" vertical="center" wrapText="1"/>
    </xf>
    <xf numFmtId="14" fontId="22" fillId="4" borderId="23" xfId="10" applyNumberFormat="1" applyFont="1" applyFill="1" applyBorder="1" applyAlignment="1">
      <alignment horizontal="center" vertical="center"/>
    </xf>
    <xf numFmtId="14" fontId="22" fillId="4" borderId="22" xfId="10" applyNumberFormat="1" applyFont="1" applyFill="1" applyBorder="1" applyAlignment="1">
      <alignment horizontal="center" vertical="center"/>
    </xf>
    <xf numFmtId="0" fontId="22" fillId="4" borderId="23" xfId="10" applyFont="1" applyFill="1" applyBorder="1" applyAlignment="1">
      <alignment horizontal="center" vertical="center"/>
    </xf>
    <xf numFmtId="0" fontId="22" fillId="4" borderId="22" xfId="10" applyFont="1" applyFill="1" applyBorder="1" applyAlignment="1">
      <alignment horizontal="center" vertical="center"/>
    </xf>
    <xf numFmtId="0" fontId="41" fillId="0" borderId="3" xfId="0" applyFont="1" applyBorder="1" applyAlignment="1">
      <alignment horizontal="center" vertical="center" wrapText="1"/>
    </xf>
    <xf numFmtId="0" fontId="22" fillId="4" borderId="39" xfId="10" applyFont="1" applyFill="1" applyBorder="1" applyAlignment="1">
      <alignment horizontal="center" vertical="center"/>
    </xf>
    <xf numFmtId="0" fontId="22" fillId="4" borderId="23" xfId="10" applyFont="1" applyFill="1" applyBorder="1" applyAlignment="1">
      <alignment horizontal="left" vertical="center" indent="12"/>
    </xf>
    <xf numFmtId="0" fontId="14" fillId="5" borderId="24"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2" xfId="0" applyFont="1" applyFill="1" applyBorder="1" applyAlignment="1">
      <alignment horizontal="center" vertical="center"/>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7" fillId="2" borderId="10"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9"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14" fillId="5" borderId="7" xfId="0" applyFont="1" applyFill="1" applyBorder="1" applyAlignment="1">
      <alignment horizontal="left"/>
    </xf>
    <xf numFmtId="0" fontId="14" fillId="5" borderId="2" xfId="0" applyFont="1" applyFill="1" applyBorder="1" applyAlignment="1">
      <alignment horizontal="left"/>
    </xf>
    <xf numFmtId="0" fontId="14" fillId="5" borderId="28" xfId="0" applyFont="1" applyFill="1" applyBorder="1" applyAlignment="1">
      <alignment horizontal="left"/>
    </xf>
    <xf numFmtId="0" fontId="7" fillId="3" borderId="36" xfId="0" applyFont="1" applyFill="1" applyBorder="1" applyAlignment="1">
      <alignment horizontal="left" vertical="center"/>
    </xf>
    <xf numFmtId="0" fontId="7" fillId="3" borderId="37" xfId="0" applyFont="1" applyFill="1" applyBorder="1" applyAlignment="1">
      <alignment horizontal="left" vertical="center"/>
    </xf>
    <xf numFmtId="0" fontId="7" fillId="2" borderId="10" xfId="0" applyFont="1" applyFill="1" applyBorder="1" applyAlignment="1">
      <alignment horizontal="left" vertical="top" wrapText="1"/>
    </xf>
    <xf numFmtId="0" fontId="7" fillId="2" borderId="0" xfId="0" applyFont="1" applyFill="1" applyAlignment="1">
      <alignment horizontal="left" vertical="top" wrapText="1"/>
    </xf>
    <xf numFmtId="0" fontId="13" fillId="2" borderId="10" xfId="0" applyFont="1" applyFill="1" applyBorder="1" applyAlignment="1">
      <alignment horizontal="left" vertical="center" wrapText="1"/>
    </xf>
    <xf numFmtId="0" fontId="13" fillId="2" borderId="0" xfId="0" applyFont="1" applyFill="1" applyAlignment="1">
      <alignment horizontal="lef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7" fillId="3" borderId="29" xfId="0" applyFont="1" applyFill="1" applyBorder="1" applyAlignment="1">
      <alignment horizontal="left" vertical="center" wrapText="1"/>
    </xf>
    <xf numFmtId="3" fontId="14" fillId="5" borderId="29" xfId="11" applyNumberFormat="1" applyFont="1" applyFill="1" applyBorder="1" applyAlignment="1">
      <alignment horizontal="center"/>
    </xf>
    <xf numFmtId="3" fontId="14" fillId="5" borderId="7" xfId="11" applyNumberFormat="1" applyFont="1" applyFill="1" applyBorder="1" applyAlignment="1">
      <alignment horizontal="center" vertical="center"/>
    </xf>
    <xf numFmtId="3" fontId="14" fillId="5" borderId="2" xfId="11" applyNumberFormat="1" applyFont="1" applyFill="1" applyBorder="1" applyAlignment="1">
      <alignment horizontal="center" vertical="center"/>
    </xf>
    <xf numFmtId="3" fontId="14" fillId="5" borderId="28" xfId="11" applyNumberFormat="1" applyFont="1" applyFill="1" applyBorder="1" applyAlignment="1">
      <alignment horizontal="center" vertical="center"/>
    </xf>
    <xf numFmtId="0" fontId="22" fillId="4" borderId="69" xfId="10" applyFont="1" applyFill="1" applyBorder="1" applyAlignment="1">
      <alignment horizontal="center" vertical="center"/>
    </xf>
    <xf numFmtId="0" fontId="22" fillId="4" borderId="69" xfId="10" applyFont="1" applyFill="1" applyBorder="1" applyAlignment="1">
      <alignment horizontal="left" vertical="center" indent="12"/>
    </xf>
    <xf numFmtId="0" fontId="22" fillId="4" borderId="64" xfId="10" applyFont="1" applyFill="1" applyBorder="1" applyAlignment="1">
      <alignment horizontal="center" vertical="center"/>
    </xf>
    <xf numFmtId="0" fontId="22" fillId="4" borderId="66" xfId="10" applyFont="1" applyFill="1" applyBorder="1" applyAlignment="1">
      <alignment horizontal="center" vertical="center"/>
    </xf>
    <xf numFmtId="0" fontId="27" fillId="2" borderId="57" xfId="11" applyFont="1" applyFill="1" applyBorder="1" applyAlignment="1">
      <alignment horizontal="center" vertical="center"/>
    </xf>
    <xf numFmtId="0" fontId="27" fillId="2" borderId="58" xfId="11" applyFont="1" applyFill="1" applyBorder="1" applyAlignment="1">
      <alignment horizontal="center" vertical="center"/>
    </xf>
    <xf numFmtId="3" fontId="14" fillId="3" borderId="43" xfId="15" applyNumberFormat="1" applyFont="1" applyFill="1" applyBorder="1" applyAlignment="1">
      <alignment horizontal="center" vertical="center" wrapText="1"/>
    </xf>
    <xf numFmtId="3" fontId="14" fillId="3" borderId="53" xfId="15" applyNumberFormat="1" applyFont="1" applyFill="1" applyBorder="1" applyAlignment="1">
      <alignment horizontal="center" vertical="center" wrapText="1"/>
    </xf>
    <xf numFmtId="0" fontId="27" fillId="2" borderId="0" xfId="11" applyFont="1" applyFill="1" applyAlignment="1">
      <alignment horizontal="center" wrapText="1"/>
    </xf>
    <xf numFmtId="0" fontId="27" fillId="2" borderId="0" xfId="11" applyFont="1" applyFill="1" applyAlignment="1">
      <alignment horizontal="center" vertical="center"/>
    </xf>
    <xf numFmtId="0" fontId="14" fillId="5" borderId="42" xfId="11" applyFont="1" applyFill="1" applyBorder="1" applyAlignment="1">
      <alignment horizontal="center" vertical="center"/>
    </xf>
    <xf numFmtId="0" fontId="27" fillId="2" borderId="57" xfId="11" applyFont="1" applyFill="1" applyBorder="1" applyAlignment="1">
      <alignment horizontal="center" wrapText="1"/>
    </xf>
    <xf numFmtId="0" fontId="27" fillId="2" borderId="58" xfId="11" applyFont="1" applyFill="1" applyBorder="1" applyAlignment="1">
      <alignment horizontal="center" wrapText="1"/>
    </xf>
    <xf numFmtId="0" fontId="14" fillId="5" borderId="10" xfId="0" applyFont="1" applyFill="1" applyBorder="1" applyAlignment="1">
      <alignment horizontal="center" vertical="center"/>
    </xf>
    <xf numFmtId="0" fontId="14" fillId="5" borderId="0" xfId="0" applyFont="1" applyFill="1" applyAlignment="1">
      <alignment horizontal="center" vertical="center"/>
    </xf>
    <xf numFmtId="0" fontId="14" fillId="5" borderId="19"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28"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0" xfId="0" applyFont="1" applyFill="1" applyAlignment="1">
      <alignment horizontal="center" vertical="center"/>
    </xf>
    <xf numFmtId="0" fontId="14" fillId="5" borderId="7" xfId="11" applyFont="1" applyFill="1" applyBorder="1" applyAlignment="1">
      <alignment horizontal="center" vertical="center"/>
    </xf>
    <xf numFmtId="0" fontId="14" fillId="5" borderId="10" xfId="11" applyFont="1" applyFill="1" applyBorder="1" applyAlignment="1">
      <alignment horizontal="center" vertical="center"/>
    </xf>
    <xf numFmtId="0" fontId="22" fillId="4" borderId="1" xfId="10" applyFont="1" applyFill="1" applyBorder="1" applyAlignment="1">
      <alignment horizontal="center" vertical="center"/>
    </xf>
    <xf numFmtId="0" fontId="23" fillId="0" borderId="61" xfId="10" applyFont="1" applyBorder="1" applyAlignment="1">
      <alignment horizontal="center" vertical="center"/>
    </xf>
    <xf numFmtId="0" fontId="23" fillId="0" borderId="21" xfId="10" applyFont="1" applyBorder="1" applyAlignment="1">
      <alignment horizontal="center" vertical="center"/>
    </xf>
    <xf numFmtId="0" fontId="23" fillId="0" borderId="20" xfId="10" applyFont="1" applyBorder="1" applyAlignment="1">
      <alignment horizontal="center" vertical="center"/>
    </xf>
    <xf numFmtId="0" fontId="22" fillId="4" borderId="61" xfId="10" applyFont="1" applyFill="1" applyBorder="1" applyAlignment="1">
      <alignment horizontal="center" vertical="center"/>
    </xf>
    <xf numFmtId="0" fontId="22" fillId="4" borderId="21" xfId="10" applyFont="1" applyFill="1" applyBorder="1" applyAlignment="1">
      <alignment horizontal="center" vertical="center"/>
    </xf>
    <xf numFmtId="0" fontId="22" fillId="4" borderId="62" xfId="10" applyFont="1" applyFill="1" applyBorder="1" applyAlignment="1">
      <alignment horizontal="center" vertical="center"/>
    </xf>
    <xf numFmtId="0" fontId="22" fillId="4" borderId="59" xfId="10" applyFont="1" applyFill="1" applyBorder="1" applyAlignment="1">
      <alignment horizontal="center" vertical="center"/>
    </xf>
    <xf numFmtId="0" fontId="22" fillId="4" borderId="60" xfId="10" applyFont="1" applyFill="1" applyBorder="1" applyAlignment="1">
      <alignment horizontal="center" vertical="center"/>
    </xf>
    <xf numFmtId="0" fontId="14" fillId="3" borderId="47" xfId="11" applyFont="1" applyFill="1" applyBorder="1" applyAlignment="1">
      <alignment horizontal="left"/>
    </xf>
    <xf numFmtId="0" fontId="14" fillId="3" borderId="40" xfId="11" applyFont="1" applyFill="1" applyBorder="1" applyAlignment="1">
      <alignment horizontal="left"/>
    </xf>
    <xf numFmtId="14" fontId="13" fillId="3" borderId="47" xfId="11" applyNumberFormat="1" applyFont="1" applyFill="1" applyBorder="1" applyAlignment="1">
      <alignment horizontal="left"/>
    </xf>
    <xf numFmtId="14" fontId="13" fillId="3" borderId="40" xfId="11" applyNumberFormat="1" applyFont="1" applyFill="1" applyBorder="1" applyAlignment="1">
      <alignment horizontal="left"/>
    </xf>
    <xf numFmtId="169" fontId="14" fillId="3" borderId="24" xfId="11" applyNumberFormat="1" applyFont="1" applyFill="1" applyBorder="1" applyAlignment="1">
      <alignment horizontal="center"/>
    </xf>
    <xf numFmtId="169" fontId="14" fillId="3" borderId="22" xfId="11" applyNumberFormat="1" applyFont="1" applyFill="1" applyBorder="1" applyAlignment="1">
      <alignment horizontal="center"/>
    </xf>
    <xf numFmtId="0" fontId="14" fillId="5" borderId="0" xfId="11" applyFont="1" applyFill="1" applyAlignment="1">
      <alignment horizontal="center" vertical="center"/>
    </xf>
  </cellXfs>
  <cellStyles count="17">
    <cellStyle name="Hipervínculo" xfId="4" builtinId="8"/>
    <cellStyle name="Millares" xfId="1" builtinId="3"/>
    <cellStyle name="Millares [0]" xfId="2" builtinId="6"/>
    <cellStyle name="Millares [0] 2" xfId="6" xr:uid="{00000000-0005-0000-0000-000003000000}"/>
    <cellStyle name="Millares 2" xfId="8" xr:uid="{00000000-0005-0000-0000-000004000000}"/>
    <cellStyle name="Millares 2 3" xfId="16" xr:uid="{00000000-0005-0000-0000-000005000000}"/>
    <cellStyle name="Millares 3" xfId="12" xr:uid="{00000000-0005-0000-0000-000006000000}"/>
    <cellStyle name="Millares 4" xfId="15" xr:uid="{00000000-0005-0000-0000-000007000000}"/>
    <cellStyle name="Moneda 2" xfId="14" xr:uid="{00000000-0005-0000-0000-000008000000}"/>
    <cellStyle name="Normal" xfId="0" builtinId="0"/>
    <cellStyle name="Normal 2" xfId="10" xr:uid="{00000000-0005-0000-0000-00000A000000}"/>
    <cellStyle name="Normal 3" xfId="7" xr:uid="{00000000-0005-0000-0000-00000B000000}"/>
    <cellStyle name="Normal 4" xfId="11" xr:uid="{00000000-0005-0000-0000-00000C000000}"/>
    <cellStyle name="Normal 5" xfId="5" xr:uid="{00000000-0005-0000-0000-00000D000000}"/>
    <cellStyle name="Porcentaje" xfId="3" builtinId="5"/>
    <cellStyle name="Porcentaje 2" xfId="9" xr:uid="{00000000-0005-0000-0000-00000F000000}"/>
    <cellStyle name="Porcentaje 3" xfId="13"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C&#225;lculo actuarial'!F71"/><Relationship Id="rId2" Type="http://schemas.openxmlformats.org/officeDocument/2006/relationships/hyperlink" Target="#'C&#225;lculo actuarial'!F33"/><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Amortizacion diferidos'!E18"/></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80</xdr:row>
      <xdr:rowOff>733424</xdr:rowOff>
    </xdr:from>
    <xdr:to>
      <xdr:col>6</xdr:col>
      <xdr:colOff>438003</xdr:colOff>
      <xdr:row>90</xdr:row>
      <xdr:rowOff>209549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257550" y="18211799"/>
          <a:ext cx="3943203" cy="2219325"/>
        </a:xfrm>
        <a:prstGeom prst="rect">
          <a:avLst/>
        </a:prstGeom>
      </xdr:spPr>
    </xdr:pic>
    <xdr:clientData/>
  </xdr:twoCellAnchor>
  <xdr:twoCellAnchor>
    <xdr:from>
      <xdr:col>1</xdr:col>
      <xdr:colOff>647700</xdr:colOff>
      <xdr:row>72</xdr:row>
      <xdr:rowOff>66676</xdr:rowOff>
    </xdr:from>
    <xdr:to>
      <xdr:col>1</xdr:col>
      <xdr:colOff>975784</xdr:colOff>
      <xdr:row>74</xdr:row>
      <xdr:rowOff>38101</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838200" y="16249651"/>
          <a:ext cx="328084" cy="342900"/>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a:t>
          </a:r>
          <a:endParaRPr lang="es-CO" sz="1200"/>
        </a:p>
      </xdr:txBody>
    </xdr:sp>
    <xdr:clientData/>
  </xdr:twoCellAnchor>
  <xdr:twoCellAnchor>
    <xdr:from>
      <xdr:col>1</xdr:col>
      <xdr:colOff>647700</xdr:colOff>
      <xdr:row>74</xdr:row>
      <xdr:rowOff>152400</xdr:rowOff>
    </xdr:from>
    <xdr:to>
      <xdr:col>1</xdr:col>
      <xdr:colOff>975784</xdr:colOff>
      <xdr:row>76</xdr:row>
      <xdr:rowOff>147108</xdr:rowOff>
    </xdr:to>
    <xdr:sp macro="" textlink="">
      <xdr:nvSpPr>
        <xdr:cNvPr id="5" name="Rectángulo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838200" y="16706850"/>
          <a:ext cx="328084" cy="356658"/>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a:t>
          </a:r>
          <a:endParaRPr lang="es-CO"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2266950</xdr:colOff>
      <xdr:row>40</xdr:row>
      <xdr:rowOff>133350</xdr:rowOff>
    </xdr:from>
    <xdr:to>
      <xdr:col>1</xdr:col>
      <xdr:colOff>2595034</xdr:colOff>
      <xdr:row>42</xdr:row>
      <xdr:rowOff>114300</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2447925" y="8305800"/>
          <a:ext cx="328084" cy="342900"/>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a:t>
          </a:r>
          <a:endParaRPr lang="es-CO"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Jmfarfan%20Assurance\Clientes\Auditool\templates%20wp\Ciclo%20de%20ingresos%20y%20cartera\Muestra%20factura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ropbox\Dropbox\Tatiana%20Forero\Templates%2009-12-2019\Finales\3.%20Ingresos%20Operacionale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cuments\Auditool\Aplicativos%20Auditool\Disponible-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ropbox\Dropbox\AuditX\NUEVA%20HERRAMIENTA\Audit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uestreo"/>
      <sheetName val="Tabla"/>
    </sheetNames>
    <sheetDataSet>
      <sheetData sheetId="0" refreshError="1"/>
      <sheetData sheetId="1" refreshError="1"/>
      <sheetData sheetId="2">
        <row r="2">
          <cell r="A2">
            <v>0.5</v>
          </cell>
          <cell r="D2">
            <v>0</v>
          </cell>
        </row>
        <row r="3">
          <cell r="A3">
            <v>0.6</v>
          </cell>
          <cell r="D3">
            <v>0.01</v>
          </cell>
        </row>
        <row r="4">
          <cell r="A4">
            <v>0.7</v>
          </cell>
          <cell r="D4">
            <v>0.02</v>
          </cell>
        </row>
        <row r="5">
          <cell r="A5">
            <v>0.75</v>
          </cell>
          <cell r="D5">
            <v>0.03</v>
          </cell>
        </row>
        <row r="6">
          <cell r="A6">
            <v>0.8</v>
          </cell>
          <cell r="D6">
            <v>0.04</v>
          </cell>
        </row>
        <row r="7">
          <cell r="A7">
            <v>0.85</v>
          </cell>
          <cell r="D7">
            <v>0.05</v>
          </cell>
        </row>
        <row r="8">
          <cell r="A8">
            <v>0.9</v>
          </cell>
          <cell r="D8">
            <v>0.06</v>
          </cell>
        </row>
        <row r="9">
          <cell r="A9">
            <v>0.92</v>
          </cell>
          <cell r="D9">
            <v>7.0000000000000007E-2</v>
          </cell>
        </row>
        <row r="10">
          <cell r="A10">
            <v>0.94</v>
          </cell>
          <cell r="D10">
            <v>0.08</v>
          </cell>
        </row>
        <row r="11">
          <cell r="A11">
            <v>0.95</v>
          </cell>
          <cell r="D11">
            <v>0.09</v>
          </cell>
        </row>
        <row r="12">
          <cell r="A12">
            <v>0.96</v>
          </cell>
          <cell r="D12">
            <v>0.1</v>
          </cell>
        </row>
        <row r="13">
          <cell r="A13">
            <v>0.97</v>
          </cell>
          <cell r="D13">
            <v>0.12</v>
          </cell>
        </row>
        <row r="14">
          <cell r="A14">
            <v>0.98</v>
          </cell>
          <cell r="D14">
            <v>0.14000000000000001</v>
          </cell>
        </row>
        <row r="15">
          <cell r="A15">
            <v>0.99</v>
          </cell>
          <cell r="D15">
            <v>0.16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s"/>
      <sheetName val="Analítica"/>
      <sheetName val="Integridad"/>
      <sheetName val="Muestreo integral"/>
      <sheetName val="Consecutivos"/>
      <sheetName val="Roll Forward"/>
      <sheetName val="Corte"/>
      <sheetName val="Controles (diseño y eficacia)"/>
      <sheetName val="Muestra Control Interno"/>
      <sheetName val="Matriz evaluación controles"/>
      <sheetName val="MARGEN BRUTO"/>
    </sheetNames>
    <sheetDataSet>
      <sheetData sheetId="0"/>
      <sheetData sheetId="1"/>
      <sheetData sheetId="2"/>
      <sheetData sheetId="3">
        <row r="56">
          <cell r="B56">
            <v>0.5</v>
          </cell>
          <cell r="F56">
            <v>0</v>
          </cell>
        </row>
        <row r="57">
          <cell r="B57">
            <v>0.6</v>
          </cell>
          <cell r="F57">
            <v>0.01</v>
          </cell>
        </row>
        <row r="58">
          <cell r="B58">
            <v>0.7</v>
          </cell>
          <cell r="F58">
            <v>0.02</v>
          </cell>
        </row>
        <row r="59">
          <cell r="B59">
            <v>0.75</v>
          </cell>
          <cell r="F59">
            <v>0.03</v>
          </cell>
        </row>
        <row r="60">
          <cell r="B60">
            <v>0.8</v>
          </cell>
          <cell r="F60">
            <v>0.04</v>
          </cell>
        </row>
        <row r="61">
          <cell r="B61">
            <v>0.85</v>
          </cell>
          <cell r="F61">
            <v>0.05</v>
          </cell>
        </row>
        <row r="62">
          <cell r="B62">
            <v>0.9</v>
          </cell>
          <cell r="D62">
            <v>1.282</v>
          </cell>
          <cell r="E62">
            <v>1.645</v>
          </cell>
          <cell r="F62">
            <v>0.06</v>
          </cell>
        </row>
        <row r="63">
          <cell r="B63">
            <v>0.92</v>
          </cell>
          <cell r="D63">
            <v>1.405</v>
          </cell>
          <cell r="E63">
            <v>1.7509999999999999</v>
          </cell>
          <cell r="F63">
            <v>7.0000000000000007E-2</v>
          </cell>
        </row>
        <row r="64">
          <cell r="B64">
            <v>0.94</v>
          </cell>
          <cell r="D64">
            <v>1.5549999999999999</v>
          </cell>
          <cell r="E64">
            <v>1.881</v>
          </cell>
          <cell r="F64">
            <v>0.08</v>
          </cell>
        </row>
        <row r="65">
          <cell r="B65">
            <v>0.95</v>
          </cell>
          <cell r="D65">
            <v>1.645</v>
          </cell>
          <cell r="E65">
            <v>1.96</v>
          </cell>
          <cell r="F65">
            <v>0.09</v>
          </cell>
        </row>
        <row r="66">
          <cell r="B66">
            <v>0.96</v>
          </cell>
          <cell r="D66">
            <v>1.7509999999999999</v>
          </cell>
          <cell r="E66">
            <v>2.0539999999999998</v>
          </cell>
          <cell r="F66">
            <v>0.1</v>
          </cell>
        </row>
        <row r="67">
          <cell r="B67">
            <v>0.97</v>
          </cell>
          <cell r="D67">
            <v>1.881</v>
          </cell>
          <cell r="E67">
            <v>2.17</v>
          </cell>
          <cell r="F67">
            <v>0.12</v>
          </cell>
        </row>
        <row r="68">
          <cell r="B68">
            <v>0.98</v>
          </cell>
          <cell r="D68">
            <v>2.0539999999999998</v>
          </cell>
          <cell r="E68">
            <v>2.3260000000000001</v>
          </cell>
          <cell r="F68">
            <v>0.14000000000000001</v>
          </cell>
        </row>
        <row r="69">
          <cell r="B69">
            <v>0.99</v>
          </cell>
          <cell r="D69">
            <v>2.327</v>
          </cell>
          <cell r="E69">
            <v>2.5760000000000001</v>
          </cell>
          <cell r="F69">
            <v>0.16</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Arqueo de Caja Menor"/>
      <sheetName val="Arqueo de Caja General"/>
      <sheetName val="Monedas y Comprobantes"/>
    </sheetNames>
    <sheetDataSet>
      <sheetData sheetId="0" refreshError="1"/>
      <sheetData sheetId="1" refreshError="1"/>
      <sheetData sheetId="2" refreshError="1"/>
      <sheetData sheetId="3">
        <row r="2">
          <cell r="A2" t="str">
            <v>Argentina</v>
          </cell>
        </row>
        <row r="3">
          <cell r="A3" t="str">
            <v>Bolivia</v>
          </cell>
        </row>
        <row r="4">
          <cell r="A4" t="str">
            <v>Chile</v>
          </cell>
        </row>
        <row r="5">
          <cell r="A5" t="str">
            <v>Colombia</v>
          </cell>
        </row>
        <row r="6">
          <cell r="A6" t="str">
            <v>Costa Rica</v>
          </cell>
        </row>
        <row r="7">
          <cell r="A7" t="str">
            <v>Ecuador</v>
          </cell>
        </row>
        <row r="8">
          <cell r="A8" t="str">
            <v>El Salvador</v>
          </cell>
        </row>
        <row r="9">
          <cell r="A9" t="str">
            <v>España</v>
          </cell>
        </row>
        <row r="10">
          <cell r="A10" t="str">
            <v>Guatemala</v>
          </cell>
        </row>
        <row r="11">
          <cell r="A11" t="str">
            <v>Guinea Ecuatorial</v>
          </cell>
        </row>
        <row r="12">
          <cell r="A12" t="str">
            <v>México</v>
          </cell>
        </row>
        <row r="13">
          <cell r="A13" t="str">
            <v>Nicaragua</v>
          </cell>
        </row>
        <row r="14">
          <cell r="A14" t="str">
            <v>Panamá</v>
          </cell>
        </row>
        <row r="15">
          <cell r="A15" t="str">
            <v>Paraguay</v>
          </cell>
        </row>
        <row r="16">
          <cell r="A16" t="str">
            <v>Perú</v>
          </cell>
        </row>
        <row r="17">
          <cell r="A17" t="str">
            <v>Portugal</v>
          </cell>
        </row>
        <row r="18">
          <cell r="A18" t="str">
            <v>República Dominicana</v>
          </cell>
        </row>
        <row r="19">
          <cell r="A19" t="str">
            <v>Uruguay</v>
          </cell>
        </row>
        <row r="20">
          <cell r="A20" t="str">
            <v>Venezuela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Sesión de Cierre"/>
      <sheetName val="Revisión Control de Calidad"/>
      <sheetName val="Hechos Posteriores"/>
      <sheetName val="Empresa en Funcionamiento"/>
      <sheetName val="Cedula Dif No Corregida"/>
      <sheetName val="Cedula Dif Corregidas"/>
      <sheetName val="Cedula Omisiones en Present."/>
      <sheetName val="Documento de Conclusión"/>
      <sheetName val="Anexo I- Conclusión"/>
      <sheetName val="Listado de Verif. Auditoria"/>
      <sheetName val="Balance para Sumarias"/>
      <sheetName val="Indice"/>
      <sheetName val="DD-05"/>
      <sheetName val="DD-06"/>
      <sheetName val="DD-07"/>
      <sheetName val="DE-01 Depreciacion PPE"/>
      <sheetName val="DE-02 Entradas y Bajas de PPE"/>
      <sheetName val="DE-03"/>
      <sheetName val="DE-04"/>
      <sheetName val="DF-01 Amortizacion Intangibles"/>
      <sheetName val="DF-02"/>
      <sheetName val="DF-03"/>
      <sheetName val="DG-01 Impuesto Diferido"/>
      <sheetName val="DH-01"/>
      <sheetName val="DH-02"/>
      <sheetName val="DI-01 Conciliacion Bancaria"/>
      <sheetName val="DI-02"/>
      <sheetName val="DI-03"/>
      <sheetName val="DJ-01 Seleccion de Proveedores"/>
      <sheetName val="DJ-02 Confirmación Proveedores"/>
      <sheetName val="DJ-03"/>
      <sheetName val="DJ-04"/>
      <sheetName val="DK-01 Seleccion Ctas por Pagar"/>
      <sheetName val="DK-02 Confirmación Ctas por Pag"/>
      <sheetName val="DK-03 Ctas por Pagar S. Social"/>
      <sheetName val="DK-04"/>
      <sheetName val="DK-05"/>
      <sheetName val="DL-01 Impuestos"/>
      <sheetName val="DL-02"/>
      <sheetName val="DL-03"/>
      <sheetName val="DM-01 Calculo Global Prestacion"/>
      <sheetName val="DM-02 Calculo de Vacaciones"/>
      <sheetName val="DM-03 Planillas S. Social"/>
      <sheetName val="DM-04 Recalculo Nomina"/>
      <sheetName val="DM-05"/>
      <sheetName val="DM-06"/>
      <sheetName val="DM-07"/>
      <sheetName val="DN-01 Respuesta Abogados"/>
      <sheetName val="DN-02 "/>
      <sheetName val="DN-03"/>
      <sheetName val="DO-01 Impuesto Diferido"/>
      <sheetName val="DP-01"/>
      <sheetName val="DP-02"/>
      <sheetName val="DQ-01 Prima en Colocac. de Acc."/>
      <sheetName val="DQ-02 Estado Cambios en Patrim"/>
      <sheetName val="DQ-03"/>
      <sheetName val="DR-01 Conciliacion Facturacion"/>
      <sheetName val="DR-02 Seleccion de Facturas"/>
      <sheetName val="DR-03 Prueba Documental Factura"/>
      <sheetName val="DR-04 Corte Documental"/>
      <sheetName val="DS-01"/>
      <sheetName val="DS-02"/>
      <sheetName val="DS-03"/>
      <sheetName val="DT-01 Seleccion de Gastos"/>
      <sheetName val="DT-02 Prueba Documental Gastos"/>
      <sheetName val="DT-03"/>
      <sheetName val="DT-04"/>
      <sheetName val="DU-01 Gasto por Impuestos"/>
      <sheetName val="DU-02"/>
      <sheetName val="DV-01"/>
      <sheetName val="DW-01"/>
      <sheetName val="DX-01"/>
      <sheetName val="DY-01"/>
      <sheetName val="DR-05"/>
      <sheetName val="DR-06"/>
      <sheetName val="DZ-Check List Estados Fros"/>
      <sheetName val="Matriz Riesgo de Negocio"/>
      <sheetName val="Balance2"/>
      <sheetName val="M. Transacciones Significativas"/>
      <sheetName val="Sum AI-Valorizaciones"/>
      <sheetName val="Estatus PT Auditoria"/>
      <sheetName val="CA-01 Verificacion Compras "/>
      <sheetName val="CA-02 D.I. Compras"/>
      <sheetName val="CA-03 Evaluación Compras"/>
      <sheetName val="CB-01 Verificación Nomina"/>
      <sheetName val="CB-02 D.I. Nomina"/>
      <sheetName val="CB-03 Evaluación Nómina"/>
      <sheetName val="CC-01 Ventas Ingresos"/>
      <sheetName val="CC-02 D.I. Ingresos"/>
      <sheetName val="CC-03 Evaluación Ingresos"/>
      <sheetName val="CD-01 Verificación Inventarios"/>
      <sheetName val="CD-02 D.I. Inventarios"/>
      <sheetName val="CD-03 Evaluación Inventarios"/>
      <sheetName val="CE-01 Entrevista Produccion"/>
      <sheetName val="CE-02 D.I. Produccion"/>
      <sheetName val="CE-03 Evaluacion Produccion"/>
      <sheetName val="CF-01 Verificación Tesoreria"/>
      <sheetName val="CF-02 D.I. Tesoreria"/>
      <sheetName val="CF-03 Evaluación Tesoreria"/>
      <sheetName val="CG-01 Entrevista Contabilidad"/>
      <sheetName val="CG-02 D.I. Contabilidad"/>
      <sheetName val="CG-03 Evaluacion Contabilidad"/>
      <sheetName val="CP-01 Programa Efectivo"/>
      <sheetName val="CP-02 Programa Ingresos"/>
      <sheetName val="CP-03 Programa Inventarios"/>
      <sheetName val="CP-04 Programa Inversiones"/>
      <sheetName val="CP-05 Programa Activos Fijos"/>
      <sheetName val="CP-06 Programa Intangibles"/>
      <sheetName val="CP-07 Programa Gastos"/>
      <sheetName val="CP-08 Programa Nomina"/>
      <sheetName val="CP-09 Programa Impuestos"/>
      <sheetName val="CP-10 Programa Provisiones"/>
      <sheetName val="CP-11 Programa Estimaciones"/>
      <sheetName val="CP-12 Programa Patrimonio"/>
      <sheetName val="CP-13 Programa Anticipos"/>
      <sheetName val="CP-14 Programa Contingencias"/>
      <sheetName val="DA-07"/>
      <sheetName val="FIN-01 Asuntos Criticos"/>
      <sheetName val="DB-04"/>
      <sheetName val="DC-08"/>
      <sheetName val="DD-08"/>
      <sheetName val="DE-05"/>
      <sheetName val="DF-04"/>
      <sheetName val="DH-03"/>
      <sheetName val="DI-04"/>
      <sheetName val="DJ-05"/>
      <sheetName val="DK-06"/>
      <sheetName val="FIN-02 Revelaciones Contables"/>
      <sheetName val="DL-04"/>
      <sheetName val="DM-08"/>
      <sheetName val="DN-04"/>
      <sheetName val="DP-03"/>
      <sheetName val="DQ-04"/>
      <sheetName val="Mapa de Calor Riesgos Negocio"/>
      <sheetName val="Mapa de Calor Transac. Signific"/>
      <sheetName val="Sum AA- Disponible"/>
      <sheetName val="Sum AB- Inversiones"/>
      <sheetName val="Sum AC- Cuentas por Cobrar"/>
      <sheetName val="Sum AD- Inventarios"/>
      <sheetName val="Sum AE Propiedad Planta y Equip"/>
      <sheetName val="Sum AF- Intangibles"/>
      <sheetName val="Sum AG- Activos Diferidos"/>
      <sheetName val="DR-M Marcas Ingresos"/>
      <sheetName val="DU-M Marcas Gastos"/>
      <sheetName val="Sum AH- Otros Activos"/>
      <sheetName val="Sum BA Obligaciones Financieras"/>
      <sheetName val="Sum BB- Proveedores"/>
      <sheetName val="Sum BC- Cuentas por Pagar"/>
      <sheetName val="Sum BD Impuestos y Contribucion"/>
      <sheetName val="Sum BE- Beneficios a Empleados"/>
      <sheetName val="Sum BF- Pas. Estim. Provisiones"/>
      <sheetName val="Sum BG- Pasivos Diferidos"/>
      <sheetName val="Sum BI- Otros Pasivos"/>
      <sheetName val="Sum CA- Patrimonio"/>
      <sheetName val="Sum DA- Ingresos Operacionales"/>
      <sheetName val="Sum DB Ingresos No Operacionale"/>
      <sheetName val="Sum DC Otros Ingresos"/>
      <sheetName val="Sum EA Gastos de Administracion"/>
      <sheetName val="Sum EB- Gastos de Ventas"/>
      <sheetName val="Sum EC- Gastos Financieros"/>
      <sheetName val="Sum ED- Impuesto de Renta"/>
      <sheetName val="Sum EE- Otros Gastos"/>
      <sheetName val="Sum FA- Costo de Ventas"/>
      <sheetName val="Sum FB- Costos de Produccion"/>
      <sheetName val="Sum FC - Costos de Compras"/>
      <sheetName val="Sum FD - Otros Costos"/>
      <sheetName val="DA-01 Conciliacion Bancaria"/>
      <sheetName val="DA-02 Arquero de Caja"/>
      <sheetName val="DA-03 Corte de Cheques"/>
      <sheetName val="DC-03 Deterioro de Cartera"/>
      <sheetName val="DC-02 Conciliación Cartera"/>
      <sheetName val="MC-01 Tiempo Invertido"/>
      <sheetName val="Muestreo"/>
      <sheetName val="DA-M Marcas Efectivo"/>
      <sheetName val="DB-M Marcas Inversiones"/>
      <sheetName val="DC-M Marcas Deudores"/>
      <sheetName val="DD-M Marcas Inventarios"/>
      <sheetName val="DE-M Marcas PPE"/>
      <sheetName val="DF-M Marcas Intangibles"/>
      <sheetName val="DG-M Marcas Diferidos"/>
      <sheetName val="DI-M Marcas Obligaciones Fras"/>
      <sheetName val="DL-M Marcas Impuestos"/>
      <sheetName val="DK-M Marcas Cuentas por pagar"/>
      <sheetName val="DM-M Marcas Beneficios Emplead"/>
      <sheetName val="DN-M Marcas Provisiones "/>
      <sheetName val="DO-M Marcas Pasivos Diferidos"/>
      <sheetName val="DQ-M Marcas Patrimonio"/>
      <sheetName val="DC-04 Circularizacion Ctas x Co"/>
      <sheetName val="DC-05"/>
      <sheetName val="DC-06"/>
      <sheetName val="DC-07"/>
      <sheetName val="DD-01 Mercancia en Transito"/>
      <sheetName val="DD-02 Toma Fisica Inventario"/>
      <sheetName val="DD-03 Juego de Inventarios"/>
      <sheetName val="DD-04 Valuacion Inventarios VNR"/>
      <sheetName val="DS-04"/>
      <sheetName val="BZ-01 Conclusión Planeación"/>
      <sheetName val="DV-02"/>
      <sheetName val="DW-02"/>
      <sheetName val="DX-02"/>
      <sheetName val="DY-02"/>
      <sheetName val="CA-04 Prueba eficacia compras"/>
      <sheetName val="CB-04 Prueba eficacia nomina"/>
      <sheetName val="CC-04 Prueba Eficacia Ventas"/>
      <sheetName val="CD-04 Prueba eficacia Inventari"/>
      <sheetName val="CE-04 Prueba eficacia Producc."/>
      <sheetName val="CF-04 Prueba Eficacia Tesoreria"/>
      <sheetName val="CG-04 Prueba Eficacia Contab."/>
      <sheetName val="DA-04 Cálculo de Intereses"/>
      <sheetName val="DA-05"/>
      <sheetName val="DA-06"/>
      <sheetName val="DB-01 Arqueo de Inversiones"/>
      <sheetName val="DB-02"/>
      <sheetName val="DB-03"/>
      <sheetName val="BS-01 Evaluación T.I."/>
      <sheetName val="DC-01 Anticipos"/>
      <sheetName val="EEFF- Paquete de Estados Fros"/>
      <sheetName val="BA-00 Comprensión del Trabajo"/>
      <sheetName val="Cronograma Auditoria"/>
      <sheetName val="Sum BH-Ingre recibidos anticip"/>
      <sheetName val="Cuestionario Acept. Cliente"/>
      <sheetName val="Cuestionario Contin. Cliente"/>
      <sheetName val="Verif. Compromisos Equipo"/>
      <sheetName val="AA-04 Acuerdos de Encargo"/>
      <sheetName val="BA-01 Pre Planeación"/>
      <sheetName val="BA-02 Entendimiento Entidad"/>
      <sheetName val="BA-03 Discusión Inicial"/>
      <sheetName val="BA-04 Materialidad"/>
      <sheetName val="BA-05 Resumen de Actas"/>
      <sheetName val="BA-06 Resumen de contratos"/>
      <sheetName val="BA-07 Resumen Correspondencia"/>
      <sheetName val="BA-08-1 Reunion con Gerencia Ge"/>
      <sheetName val="BA-08-2 Reunion Gerencia Adm F."/>
      <sheetName val="BA-08-3 Reunion Gerencia Ventas"/>
      <sheetName val="BA-08-4 Reunion Gerencia Compra"/>
      <sheetName val="BA-08-5 Reunion Geren. Operacio"/>
      <sheetName val="BA-08-6 Reunion Ger. RR-HH"/>
      <sheetName val="BA-08-7 Reunion Ger. Contable"/>
      <sheetName val="BA-09 Resumen de Estatutos"/>
      <sheetName val="BA-10 Uso Trabajo de Terceros"/>
      <sheetName val="BA-10-1 Checklist Aud. Interna"/>
      <sheetName val="BA-10-2 Checklist T.I."/>
      <sheetName val="BA-11 Resp. Riesgos de Fraude"/>
      <sheetName val="BA-11-1 Checklst Fraude"/>
      <sheetName val="BA-12 Cadena de Valor Porter"/>
      <sheetName val="BA-13 Checklist Controles  T.I."/>
      <sheetName val="BB Revisión Analitica Inicial"/>
      <sheetName val="BB-1 Revisión Analítica Inicial"/>
      <sheetName val="Revisión Analítica Precierre"/>
      <sheetName val="DZ-2 Revisión Analítica Cierre"/>
      <sheetName val="Hoja Control"/>
      <sheetName val="NIA 220 Control de Calidad"/>
      <sheetName val="NIA 240 Responsabilid en Aud"/>
      <sheetName val="NIA 250 Disp. Legales"/>
      <sheetName val="NIA 402 Eval. organizaciones"/>
      <sheetName val="NIA 550 Partes Vinculadas"/>
      <sheetName val="NIA 570 Empresa Funcionamiento"/>
      <sheetName val="NIA 610 Auditores Internos"/>
      <sheetName val="NIA 620 Auditor Experto"/>
      <sheetName val="NIA 501 Evidencia Litigios"/>
      <sheetName val="NIA 510 Saldos de Apertura"/>
      <sheetName val="NIA 540 Estimaciones Contables"/>
      <sheetName val="FA-01 PT de Cierre"/>
      <sheetName val="P-AJ Planilla Ajustes"/>
      <sheetName val="Materialidad Precierre"/>
      <sheetName val="Materialidad Cierre"/>
      <sheetName val="P-AZ - Hallazgos"/>
      <sheetName val="BC-1 Checklist C.I Reporte Fin."/>
      <sheetName val="BC-2 Principios Eval. de Riesgo"/>
      <sheetName val="BC-3 Principios Act. de Control"/>
      <sheetName val="BC-4 Principios de Info. y Comu"/>
      <sheetName val="BC-5 Principios de Seguimiento"/>
      <sheetName val="BF- Checklist Plane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ow r="250">
          <cell r="A250" t="str">
            <v>Efectivo y Equivalentes</v>
          </cell>
        </row>
        <row r="251">
          <cell r="A251" t="str">
            <v>Inversiones</v>
          </cell>
        </row>
        <row r="252">
          <cell r="A252" t="str">
            <v>Deudores Comerciales y otras Cuentas por Cobrar</v>
          </cell>
        </row>
        <row r="253">
          <cell r="A253" t="str">
            <v>Inventarios</v>
          </cell>
        </row>
        <row r="254">
          <cell r="A254" t="str">
            <v>Propiedad Planta y Equipo</v>
          </cell>
        </row>
        <row r="255">
          <cell r="A255" t="str">
            <v>Activos Intangibles</v>
          </cell>
        </row>
        <row r="256">
          <cell r="A256" t="str">
            <v>Activos Diferidos</v>
          </cell>
        </row>
        <row r="257">
          <cell r="A257" t="str">
            <v>Valorizaciones</v>
          </cell>
        </row>
        <row r="258">
          <cell r="A258" t="str">
            <v>Otros Activos</v>
          </cell>
        </row>
        <row r="259">
          <cell r="A259" t="str">
            <v>Obligaciones Financieras</v>
          </cell>
        </row>
        <row r="260">
          <cell r="A260" t="str">
            <v>Proveedores</v>
          </cell>
        </row>
        <row r="261">
          <cell r="A261" t="str">
            <v>Cuentas por Pagar Comerciales</v>
          </cell>
        </row>
        <row r="262">
          <cell r="A262" t="str">
            <v>Impuestos y Contribuciones</v>
          </cell>
        </row>
        <row r="263">
          <cell r="A263" t="str">
            <v>Beneficios a Empleados</v>
          </cell>
        </row>
        <row r="264">
          <cell r="A264" t="str">
            <v>Pasivos Estimados y Provisiones</v>
          </cell>
        </row>
        <row r="265">
          <cell r="A265" t="str">
            <v>Pasivos Diferidos</v>
          </cell>
        </row>
        <row r="266">
          <cell r="A266" t="str">
            <v>Ingresos Recibidos por Anticipado</v>
          </cell>
        </row>
        <row r="267">
          <cell r="A267" t="str">
            <v>Otros Pasivos</v>
          </cell>
        </row>
        <row r="268">
          <cell r="A268" t="str">
            <v>Patrimonio</v>
          </cell>
        </row>
        <row r="269">
          <cell r="A269" t="str">
            <v>Ingresos Operacionales</v>
          </cell>
        </row>
        <row r="270">
          <cell r="A270" t="str">
            <v>Ingresos No Operacionales</v>
          </cell>
        </row>
        <row r="271">
          <cell r="A271" t="str">
            <v>Otros Ingresos</v>
          </cell>
        </row>
        <row r="272">
          <cell r="A272" t="str">
            <v>Gastos de Administracion</v>
          </cell>
        </row>
        <row r="273">
          <cell r="A273" t="str">
            <v>Gastos de Ventas</v>
          </cell>
        </row>
        <row r="274">
          <cell r="A274" t="str">
            <v>Gastos Financieros</v>
          </cell>
        </row>
        <row r="275">
          <cell r="A275" t="str">
            <v>Impuestos a las Ganancias</v>
          </cell>
        </row>
        <row r="276">
          <cell r="A276" t="str">
            <v>Otros Gastos</v>
          </cell>
        </row>
        <row r="277">
          <cell r="A277" t="str">
            <v>Costo de Ventas</v>
          </cell>
        </row>
        <row r="278">
          <cell r="A278" t="str">
            <v>Costo de Producción</v>
          </cell>
        </row>
        <row r="279">
          <cell r="A279" t="str">
            <v>Costo de Compras</v>
          </cell>
        </row>
        <row r="280">
          <cell r="A280" t="str">
            <v>Otros Costos</v>
          </cell>
        </row>
      </sheetData>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A238"/>
  <sheetViews>
    <sheetView showGridLines="0" tabSelected="1" workbookViewId="0">
      <selection activeCell="E16" sqref="E16"/>
    </sheetView>
  </sheetViews>
  <sheetFormatPr baseColWidth="10" defaultColWidth="0" defaultRowHeight="14.25" x14ac:dyDescent="0.2"/>
  <cols>
    <col min="1" max="1" width="2.7109375" style="8" customWidth="1"/>
    <col min="2" max="2" width="51.42578125" style="1" customWidth="1"/>
    <col min="3" max="3" width="23.42578125" style="1" bestFit="1" customWidth="1"/>
    <col min="4" max="4" width="25" style="1" bestFit="1" customWidth="1"/>
    <col min="5" max="5" width="14.28515625" style="1" bestFit="1" customWidth="1"/>
    <col min="6" max="6" width="12.5703125" style="1" bestFit="1" customWidth="1"/>
    <col min="7" max="7" width="20.28515625" style="1" customWidth="1"/>
    <col min="8" max="8" width="3.7109375" style="1" customWidth="1"/>
    <col min="9" max="9" width="20.5703125" style="1" customWidth="1"/>
    <col min="10" max="10" width="13.85546875" style="8" customWidth="1"/>
    <col min="11" max="36" width="0" style="8" hidden="1" customWidth="1"/>
    <col min="37" max="16381" width="11.42578125" style="1" hidden="1"/>
    <col min="16382" max="16384" width="8.85546875" style="1" customWidth="1"/>
  </cols>
  <sheetData>
    <row r="1" spans="1:36" s="9" customFormat="1" ht="19.5" customHeight="1" x14ac:dyDescent="0.25">
      <c r="A1" s="347"/>
      <c r="B1" s="415" t="s">
        <v>200</v>
      </c>
      <c r="C1" s="415"/>
      <c r="D1" s="415"/>
      <c r="E1" s="415"/>
      <c r="F1" s="415"/>
      <c r="G1" s="397" t="s">
        <v>259</v>
      </c>
      <c r="H1" s="407" t="s">
        <v>261</v>
      </c>
      <c r="I1" s="408"/>
    </row>
    <row r="2" spans="1:36" s="9" customFormat="1" ht="19.5" customHeight="1" x14ac:dyDescent="0.25">
      <c r="A2" s="347"/>
      <c r="B2" s="415"/>
      <c r="C2" s="415"/>
      <c r="D2" s="415"/>
      <c r="E2" s="415"/>
      <c r="F2" s="415"/>
      <c r="G2" s="397" t="s">
        <v>260</v>
      </c>
      <c r="H2" s="407">
        <v>1</v>
      </c>
      <c r="I2" s="408"/>
    </row>
    <row r="3" spans="1:36" s="8" customFormat="1" ht="19.5" customHeight="1" x14ac:dyDescent="0.2">
      <c r="A3" s="347"/>
      <c r="B3" s="415"/>
      <c r="C3" s="415"/>
      <c r="D3" s="415"/>
      <c r="E3" s="415"/>
      <c r="F3" s="415"/>
      <c r="G3" s="397" t="s">
        <v>268</v>
      </c>
      <c r="H3" s="409">
        <v>44573</v>
      </c>
      <c r="I3" s="410"/>
    </row>
    <row r="4" spans="1:36" s="14" customFormat="1" ht="14.25" customHeight="1" thickBot="1" x14ac:dyDescent="0.3">
      <c r="B4" s="36"/>
      <c r="C4" s="36"/>
      <c r="D4" s="36"/>
      <c r="E4" s="36"/>
      <c r="F4" s="36"/>
      <c r="G4" s="36"/>
      <c r="H4" s="36"/>
      <c r="I4" s="38"/>
      <c r="J4" s="9"/>
      <c r="K4" s="21"/>
      <c r="L4" s="12"/>
      <c r="M4" s="12"/>
      <c r="N4" s="11"/>
      <c r="O4" s="11"/>
      <c r="P4" s="11"/>
    </row>
    <row r="5" spans="1:36" s="10" customFormat="1" ht="18" customHeight="1" thickBot="1" x14ac:dyDescent="0.3">
      <c r="A5" s="11"/>
      <c r="B5" s="350" t="s">
        <v>185</v>
      </c>
      <c r="C5" s="413" t="s">
        <v>4</v>
      </c>
      <c r="D5" s="413"/>
      <c r="E5" s="413"/>
      <c r="F5" s="414"/>
      <c r="G5" s="351" t="s">
        <v>186</v>
      </c>
      <c r="H5" s="404" t="s">
        <v>187</v>
      </c>
      <c r="I5" s="405"/>
      <c r="J5" s="9"/>
      <c r="K5" s="9"/>
      <c r="L5" s="11"/>
      <c r="M5" s="11"/>
      <c r="N5" s="12"/>
      <c r="O5" s="12"/>
      <c r="P5" s="12"/>
      <c r="Q5" s="11"/>
      <c r="R5" s="11"/>
      <c r="S5" s="11"/>
      <c r="T5" s="11"/>
      <c r="U5" s="11"/>
      <c r="V5" s="11"/>
      <c r="W5" s="11"/>
      <c r="X5" s="11"/>
      <c r="Y5" s="11"/>
      <c r="Z5" s="11"/>
      <c r="AA5" s="11"/>
      <c r="AB5" s="11"/>
      <c r="AC5" s="11"/>
      <c r="AD5" s="11"/>
      <c r="AE5" s="11"/>
      <c r="AF5" s="11"/>
      <c r="AG5" s="11"/>
      <c r="AH5" s="11"/>
      <c r="AI5" s="11"/>
      <c r="AJ5" s="11"/>
    </row>
    <row r="6" spans="1:36" s="14" customFormat="1" ht="18" customHeight="1" thickBot="1" x14ac:dyDescent="0.3">
      <c r="A6" s="11"/>
      <c r="B6" s="15" t="s">
        <v>188</v>
      </c>
      <c r="C6" s="16" t="s">
        <v>0</v>
      </c>
      <c r="D6" s="17" t="s">
        <v>189</v>
      </c>
      <c r="E6" s="406" t="s">
        <v>0</v>
      </c>
      <c r="F6" s="406"/>
      <c r="G6" s="18" t="s">
        <v>184</v>
      </c>
      <c r="H6" s="411" t="s">
        <v>190</v>
      </c>
      <c r="I6" s="412"/>
      <c r="J6" s="9"/>
      <c r="K6" s="9"/>
      <c r="L6" s="21"/>
      <c r="M6" s="12"/>
      <c r="N6" s="12"/>
      <c r="O6" s="11"/>
      <c r="P6" s="11"/>
      <c r="Q6" s="11"/>
      <c r="R6" s="11"/>
      <c r="S6" s="11"/>
      <c r="T6" s="11"/>
      <c r="U6" s="11"/>
      <c r="V6" s="11"/>
      <c r="W6" s="11"/>
      <c r="X6" s="11"/>
      <c r="Y6" s="11"/>
      <c r="Z6" s="11"/>
      <c r="AA6" s="11"/>
      <c r="AB6" s="11"/>
      <c r="AC6" s="11"/>
      <c r="AD6" s="11"/>
      <c r="AE6" s="11"/>
      <c r="AF6" s="11"/>
      <c r="AG6" s="11"/>
      <c r="AH6" s="11"/>
      <c r="AI6" s="11"/>
      <c r="AJ6" s="11"/>
    </row>
    <row r="7" spans="1:36" s="14" customFormat="1" ht="14.25" customHeight="1" thickBot="1" x14ac:dyDescent="0.3">
      <c r="A7" s="11"/>
      <c r="B7" s="22"/>
      <c r="C7" s="22"/>
      <c r="D7" s="22"/>
      <c r="E7" s="22"/>
      <c r="F7" s="23"/>
      <c r="G7" s="22"/>
      <c r="H7" s="22"/>
      <c r="I7" s="24"/>
      <c r="J7" s="9"/>
      <c r="K7" s="9"/>
      <c r="L7" s="21"/>
      <c r="M7" s="12"/>
      <c r="N7" s="12"/>
      <c r="O7" s="11"/>
      <c r="P7" s="11"/>
      <c r="Q7" s="11"/>
      <c r="R7" s="11"/>
      <c r="S7" s="11"/>
      <c r="T7" s="11"/>
      <c r="U7" s="11"/>
      <c r="V7" s="11"/>
      <c r="W7" s="11"/>
      <c r="X7" s="11"/>
      <c r="Y7" s="11"/>
      <c r="Z7" s="11"/>
      <c r="AA7" s="11"/>
      <c r="AB7" s="11"/>
      <c r="AC7" s="11"/>
      <c r="AD7" s="11"/>
      <c r="AE7" s="11"/>
      <c r="AF7" s="11"/>
      <c r="AG7" s="11"/>
      <c r="AH7" s="11"/>
      <c r="AI7" s="11"/>
      <c r="AJ7" s="11"/>
    </row>
    <row r="8" spans="1:36" s="8" customFormat="1" ht="14.25" customHeight="1" x14ac:dyDescent="0.2">
      <c r="B8" s="398" t="s">
        <v>194</v>
      </c>
      <c r="C8" s="399"/>
      <c r="D8" s="399"/>
      <c r="E8" s="399"/>
      <c r="F8" s="399"/>
      <c r="G8" s="399"/>
      <c r="H8" s="399"/>
      <c r="I8" s="400"/>
      <c r="K8" s="9"/>
    </row>
    <row r="9" spans="1:36" s="8" customFormat="1" ht="14.25" customHeight="1" thickBot="1" x14ac:dyDescent="0.25">
      <c r="B9" s="401"/>
      <c r="C9" s="402"/>
      <c r="D9" s="402"/>
      <c r="E9" s="402"/>
      <c r="F9" s="402"/>
      <c r="G9" s="402"/>
      <c r="H9" s="402"/>
      <c r="I9" s="403"/>
      <c r="K9" s="9"/>
    </row>
    <row r="10" spans="1:36" ht="15" x14ac:dyDescent="0.2">
      <c r="B10" s="355" t="s">
        <v>75</v>
      </c>
      <c r="C10" s="356" t="s">
        <v>1</v>
      </c>
      <c r="D10" s="357" t="s">
        <v>195</v>
      </c>
      <c r="E10" s="8"/>
      <c r="F10" s="8"/>
      <c r="G10" s="8"/>
      <c r="H10" s="8"/>
      <c r="I10" s="25"/>
    </row>
    <row r="11" spans="1:36" ht="16.5" customHeight="1" x14ac:dyDescent="0.2">
      <c r="B11" s="188" t="s">
        <v>74</v>
      </c>
      <c r="C11" s="189"/>
      <c r="D11" s="190"/>
      <c r="E11" s="8"/>
      <c r="F11" s="8"/>
      <c r="G11" s="8"/>
      <c r="H11" s="8"/>
      <c r="I11" s="25"/>
    </row>
    <row r="12" spans="1:36" ht="15" x14ac:dyDescent="0.2">
      <c r="B12" s="188" t="s">
        <v>127</v>
      </c>
      <c r="C12" s="191">
        <f>'Depreciacion Mejoras'!R30</f>
        <v>180630</v>
      </c>
      <c r="D12" s="186" t="str">
        <f>+'Depreciacion Mejoras'!O6</f>
        <v>DO-2</v>
      </c>
      <c r="E12" s="8"/>
      <c r="F12" s="8"/>
      <c r="G12" s="8"/>
      <c r="H12" s="8"/>
      <c r="I12" s="25"/>
    </row>
    <row r="13" spans="1:36" ht="15" x14ac:dyDescent="0.2">
      <c r="B13" s="188" t="s">
        <v>182</v>
      </c>
      <c r="C13" s="191">
        <f>'Amortizacion diferidos'!C39</f>
        <v>178819900</v>
      </c>
      <c r="D13" s="186" t="s">
        <v>214</v>
      </c>
      <c r="E13" s="8"/>
      <c r="F13" s="8"/>
      <c r="G13" s="8"/>
      <c r="H13" s="8"/>
      <c r="I13" s="25"/>
    </row>
    <row r="14" spans="1:36" ht="15" x14ac:dyDescent="0.2">
      <c r="B14" s="188" t="s">
        <v>180</v>
      </c>
      <c r="C14" s="191">
        <f>'Diferencia cambio'!D37</f>
        <v>5857759825.6266003</v>
      </c>
      <c r="D14" s="186" t="s">
        <v>215</v>
      </c>
      <c r="E14" s="8"/>
      <c r="F14" s="8"/>
      <c r="G14" s="8"/>
      <c r="H14" s="8"/>
      <c r="I14" s="25"/>
    </row>
    <row r="15" spans="1:36" ht="15" x14ac:dyDescent="0.2">
      <c r="B15" s="188"/>
      <c r="C15" s="192"/>
      <c r="D15" s="30"/>
      <c r="E15" s="8"/>
      <c r="F15" s="8"/>
      <c r="G15" s="8"/>
      <c r="H15" s="8"/>
      <c r="I15" s="25"/>
    </row>
    <row r="16" spans="1:36" ht="15" x14ac:dyDescent="0.2">
      <c r="B16" s="188" t="s">
        <v>76</v>
      </c>
      <c r="C16" s="192"/>
      <c r="D16" s="30"/>
      <c r="E16" s="8"/>
      <c r="F16" s="8"/>
      <c r="G16" s="8"/>
      <c r="H16" s="8"/>
      <c r="I16" s="25"/>
    </row>
    <row r="17" spans="2:9" ht="15" x14ac:dyDescent="0.2">
      <c r="B17" s="188" t="s">
        <v>183</v>
      </c>
      <c r="C17" s="191">
        <f>'Cálculo actuarial'!C28</f>
        <v>42483</v>
      </c>
      <c r="D17" s="186" t="s">
        <v>198</v>
      </c>
      <c r="E17" s="8"/>
      <c r="F17" s="8"/>
      <c r="G17" s="8"/>
      <c r="H17" s="8"/>
      <c r="I17" s="25"/>
    </row>
    <row r="18" spans="2:9" ht="15.75" thickBot="1" x14ac:dyDescent="0.25">
      <c r="B18" s="193" t="s">
        <v>181</v>
      </c>
      <c r="C18" s="194">
        <f>'Interes bonos'!I32+'Interes bonos'!I40</f>
        <v>11888816837.280001</v>
      </c>
      <c r="D18" s="187" t="s">
        <v>216</v>
      </c>
      <c r="E18" s="8"/>
      <c r="F18" s="8"/>
      <c r="G18" s="8"/>
      <c r="H18" s="8"/>
      <c r="I18" s="25"/>
    </row>
    <row r="19" spans="2:9" x14ac:dyDescent="0.2">
      <c r="B19" s="28"/>
      <c r="C19" s="8"/>
      <c r="D19" s="8"/>
      <c r="E19" s="8"/>
      <c r="F19" s="8"/>
      <c r="G19" s="8"/>
      <c r="H19" s="8"/>
      <c r="I19" s="25"/>
    </row>
    <row r="20" spans="2:9" x14ac:dyDescent="0.2">
      <c r="B20" s="28"/>
      <c r="C20" s="8"/>
      <c r="D20" s="8"/>
      <c r="E20" s="8"/>
      <c r="F20" s="8"/>
      <c r="G20" s="8"/>
      <c r="H20" s="8"/>
      <c r="I20" s="25"/>
    </row>
    <row r="21" spans="2:9" ht="15" thickBot="1" x14ac:dyDescent="0.25">
      <c r="B21" s="29"/>
      <c r="C21" s="26"/>
      <c r="D21" s="26"/>
      <c r="E21" s="26"/>
      <c r="F21" s="26"/>
      <c r="G21" s="26"/>
      <c r="H21" s="26"/>
      <c r="I21" s="27"/>
    </row>
    <row r="22" spans="2:9" x14ac:dyDescent="0.2">
      <c r="B22" s="8"/>
      <c r="C22" s="8"/>
      <c r="D22" s="8"/>
      <c r="E22" s="8"/>
      <c r="F22" s="8"/>
      <c r="G22" s="8"/>
      <c r="H22" s="8"/>
      <c r="I22" s="8"/>
    </row>
    <row r="23" spans="2:9" x14ac:dyDescent="0.2">
      <c r="B23" s="8"/>
      <c r="C23" s="8"/>
      <c r="D23" s="8"/>
      <c r="E23" s="8"/>
      <c r="F23" s="8"/>
      <c r="G23" s="8"/>
      <c r="H23" s="8"/>
      <c r="I23" s="8"/>
    </row>
    <row r="24" spans="2:9" x14ac:dyDescent="0.2">
      <c r="B24" s="8"/>
      <c r="C24" s="8"/>
      <c r="D24" s="8"/>
      <c r="E24" s="8"/>
      <c r="F24" s="8"/>
      <c r="G24" s="8"/>
      <c r="H24" s="8"/>
      <c r="I24" s="8"/>
    </row>
    <row r="25" spans="2:9" x14ac:dyDescent="0.2">
      <c r="B25" s="8"/>
      <c r="C25" s="8"/>
      <c r="D25" s="8"/>
      <c r="E25" s="8"/>
      <c r="F25" s="8"/>
      <c r="G25" s="8"/>
      <c r="H25" s="8"/>
      <c r="I25" s="8"/>
    </row>
    <row r="26" spans="2:9" x14ac:dyDescent="0.2">
      <c r="B26" s="8"/>
      <c r="C26" s="8"/>
      <c r="D26" s="8"/>
      <c r="E26" s="8"/>
      <c r="F26" s="8"/>
      <c r="G26" s="8"/>
      <c r="H26" s="8"/>
      <c r="I26" s="8"/>
    </row>
    <row r="27" spans="2:9" x14ac:dyDescent="0.2">
      <c r="B27" s="8"/>
      <c r="C27" s="8"/>
      <c r="D27" s="8"/>
      <c r="E27" s="8"/>
      <c r="F27" s="8"/>
      <c r="G27" s="8"/>
      <c r="H27" s="8"/>
      <c r="I27" s="8"/>
    </row>
    <row r="28" spans="2:9" x14ac:dyDescent="0.2">
      <c r="B28" s="8"/>
      <c r="C28" s="8"/>
      <c r="D28" s="8"/>
      <c r="E28" s="8"/>
      <c r="F28" s="8"/>
      <c r="G28" s="8"/>
      <c r="H28" s="8"/>
      <c r="I28" s="8"/>
    </row>
    <row r="29" spans="2:9" x14ac:dyDescent="0.2">
      <c r="B29" s="8"/>
      <c r="C29" s="8"/>
      <c r="D29" s="8"/>
      <c r="E29" s="8"/>
      <c r="F29" s="8"/>
      <c r="G29" s="8"/>
      <c r="H29" s="8"/>
      <c r="I29" s="8"/>
    </row>
    <row r="30" spans="2:9" x14ac:dyDescent="0.2">
      <c r="B30" s="8"/>
      <c r="C30" s="8"/>
      <c r="D30" s="8"/>
      <c r="E30" s="8"/>
      <c r="F30" s="8"/>
      <c r="G30" s="8"/>
      <c r="H30" s="8"/>
      <c r="I30" s="8"/>
    </row>
    <row r="31" spans="2:9" x14ac:dyDescent="0.2">
      <c r="B31" s="8"/>
      <c r="C31" s="8"/>
      <c r="D31" s="8"/>
      <c r="E31" s="8"/>
      <c r="F31" s="8"/>
      <c r="G31" s="8"/>
      <c r="H31" s="8"/>
      <c r="I31" s="8"/>
    </row>
    <row r="32" spans="2:9" x14ac:dyDescent="0.2">
      <c r="B32" s="8"/>
      <c r="C32" s="8"/>
      <c r="D32" s="8"/>
      <c r="E32" s="8"/>
      <c r="F32" s="8"/>
      <c r="G32" s="8"/>
      <c r="H32" s="8"/>
      <c r="I32" s="8"/>
    </row>
    <row r="33" spans="2:9" x14ac:dyDescent="0.2">
      <c r="B33" s="8"/>
      <c r="C33" s="8"/>
      <c r="D33" s="8"/>
      <c r="E33" s="8"/>
      <c r="F33" s="8"/>
      <c r="G33" s="8"/>
      <c r="H33" s="8"/>
      <c r="I33" s="8"/>
    </row>
    <row r="34" spans="2:9" x14ac:dyDescent="0.2">
      <c r="B34" s="8"/>
      <c r="C34" s="8"/>
      <c r="D34" s="8"/>
      <c r="E34" s="8"/>
      <c r="F34" s="8"/>
      <c r="G34" s="8"/>
      <c r="H34" s="8"/>
      <c r="I34" s="8"/>
    </row>
    <row r="35" spans="2:9" x14ac:dyDescent="0.2">
      <c r="B35" s="8"/>
      <c r="C35" s="8"/>
      <c r="D35" s="8"/>
      <c r="E35" s="8"/>
      <c r="F35" s="8"/>
      <c r="G35" s="8"/>
      <c r="H35" s="8"/>
      <c r="I35" s="8"/>
    </row>
    <row r="36" spans="2:9" x14ac:dyDescent="0.2">
      <c r="B36" s="8"/>
      <c r="C36" s="8"/>
      <c r="D36" s="8"/>
      <c r="E36" s="8"/>
      <c r="F36" s="8"/>
      <c r="G36" s="8"/>
      <c r="H36" s="8"/>
      <c r="I36" s="8"/>
    </row>
    <row r="37" spans="2:9" x14ac:dyDescent="0.2">
      <c r="B37" s="8"/>
      <c r="C37" s="8"/>
      <c r="D37" s="8"/>
      <c r="E37" s="8"/>
      <c r="F37" s="8"/>
      <c r="G37" s="8"/>
      <c r="H37" s="8"/>
      <c r="I37" s="8"/>
    </row>
    <row r="38" spans="2:9" x14ac:dyDescent="0.2">
      <c r="B38" s="8"/>
      <c r="C38" s="8"/>
      <c r="D38" s="8"/>
      <c r="E38" s="8"/>
      <c r="F38" s="8"/>
      <c r="G38" s="8"/>
      <c r="H38" s="8"/>
      <c r="I38" s="8"/>
    </row>
    <row r="39" spans="2:9" x14ac:dyDescent="0.2">
      <c r="B39" s="8"/>
      <c r="C39" s="8"/>
      <c r="D39" s="8"/>
      <c r="E39" s="8"/>
      <c r="F39" s="8"/>
      <c r="G39" s="8"/>
      <c r="H39" s="8"/>
      <c r="I39" s="8"/>
    </row>
    <row r="40" spans="2:9" x14ac:dyDescent="0.2">
      <c r="B40" s="8"/>
      <c r="C40" s="8"/>
      <c r="D40" s="8"/>
      <c r="E40" s="8"/>
      <c r="F40" s="8"/>
      <c r="G40" s="8"/>
      <c r="H40" s="8"/>
      <c r="I40" s="8"/>
    </row>
    <row r="41" spans="2:9" x14ac:dyDescent="0.2">
      <c r="B41" s="8"/>
      <c r="C41" s="8"/>
      <c r="D41" s="8"/>
      <c r="E41" s="8"/>
      <c r="F41" s="8"/>
      <c r="G41" s="8"/>
      <c r="H41" s="8"/>
      <c r="I41" s="8"/>
    </row>
    <row r="42" spans="2:9" x14ac:dyDescent="0.2">
      <c r="B42" s="8"/>
      <c r="C42" s="8"/>
      <c r="D42" s="8"/>
      <c r="E42" s="8"/>
      <c r="F42" s="8"/>
      <c r="G42" s="8"/>
      <c r="H42" s="8"/>
      <c r="I42" s="8"/>
    </row>
    <row r="43" spans="2:9" x14ac:dyDescent="0.2">
      <c r="B43" s="8"/>
      <c r="C43" s="8"/>
      <c r="D43" s="8"/>
      <c r="E43" s="8"/>
      <c r="F43" s="8"/>
      <c r="G43" s="8"/>
      <c r="H43" s="8"/>
      <c r="I43" s="8"/>
    </row>
    <row r="44" spans="2:9" x14ac:dyDescent="0.2">
      <c r="B44" s="8"/>
      <c r="C44" s="8"/>
      <c r="D44" s="8"/>
      <c r="E44" s="8"/>
      <c r="F44" s="8"/>
      <c r="G44" s="8"/>
      <c r="H44" s="8"/>
      <c r="I44" s="8"/>
    </row>
    <row r="45" spans="2:9" x14ac:dyDescent="0.2">
      <c r="B45" s="8"/>
      <c r="C45" s="8"/>
      <c r="D45" s="8"/>
      <c r="E45" s="8"/>
      <c r="F45" s="8"/>
      <c r="G45" s="8"/>
      <c r="H45" s="8"/>
      <c r="I45" s="8"/>
    </row>
    <row r="46" spans="2:9" x14ac:dyDescent="0.2">
      <c r="B46" s="8"/>
      <c r="C46" s="8"/>
      <c r="D46" s="8"/>
      <c r="E46" s="8"/>
      <c r="F46" s="8"/>
      <c r="G46" s="8"/>
      <c r="H46" s="8"/>
      <c r="I46" s="8"/>
    </row>
    <row r="47" spans="2:9" x14ac:dyDescent="0.2">
      <c r="B47" s="8"/>
      <c r="C47" s="8"/>
      <c r="D47" s="8"/>
      <c r="E47" s="8"/>
      <c r="F47" s="8"/>
      <c r="G47" s="8"/>
      <c r="H47" s="8"/>
      <c r="I47" s="8"/>
    </row>
    <row r="48" spans="2:9" x14ac:dyDescent="0.2">
      <c r="B48" s="8"/>
      <c r="C48" s="8"/>
      <c r="D48" s="8"/>
      <c r="E48" s="8"/>
      <c r="F48" s="8"/>
      <c r="G48" s="8"/>
      <c r="H48" s="8"/>
      <c r="I48" s="8"/>
    </row>
    <row r="49" spans="2:9" x14ac:dyDescent="0.2">
      <c r="B49" s="8"/>
      <c r="C49" s="8"/>
      <c r="D49" s="8"/>
      <c r="E49" s="8"/>
      <c r="F49" s="8"/>
      <c r="G49" s="8"/>
      <c r="H49" s="8"/>
      <c r="I49" s="8"/>
    </row>
    <row r="50" spans="2:9" x14ac:dyDescent="0.2">
      <c r="B50" s="8"/>
      <c r="C50" s="8"/>
      <c r="D50" s="8"/>
      <c r="E50" s="8"/>
      <c r="F50" s="8"/>
      <c r="G50" s="8"/>
      <c r="H50" s="8"/>
      <c r="I50" s="8"/>
    </row>
    <row r="51" spans="2:9" x14ac:dyDescent="0.2">
      <c r="B51" s="8"/>
      <c r="C51" s="8"/>
      <c r="D51" s="8"/>
      <c r="E51" s="8"/>
      <c r="F51" s="8"/>
      <c r="G51" s="8"/>
      <c r="H51" s="8"/>
      <c r="I51" s="8"/>
    </row>
    <row r="52" spans="2:9" x14ac:dyDescent="0.2">
      <c r="B52" s="8"/>
      <c r="C52" s="8"/>
      <c r="D52" s="8"/>
      <c r="E52" s="8"/>
      <c r="F52" s="8"/>
      <c r="G52" s="8"/>
      <c r="H52" s="8"/>
      <c r="I52" s="8"/>
    </row>
    <row r="53" spans="2:9" x14ac:dyDescent="0.2">
      <c r="B53" s="8"/>
      <c r="C53" s="8"/>
      <c r="D53" s="8"/>
      <c r="E53" s="8"/>
      <c r="F53" s="8"/>
      <c r="G53" s="8"/>
      <c r="H53" s="8"/>
      <c r="I53" s="8"/>
    </row>
    <row r="54" spans="2:9" x14ac:dyDescent="0.2">
      <c r="B54" s="8"/>
      <c r="C54" s="8"/>
      <c r="D54" s="8"/>
      <c r="E54" s="8"/>
      <c r="F54" s="8"/>
      <c r="G54" s="8"/>
      <c r="H54" s="8"/>
      <c r="I54" s="8"/>
    </row>
    <row r="55" spans="2:9" x14ac:dyDescent="0.2">
      <c r="B55" s="8"/>
      <c r="C55" s="8"/>
      <c r="D55" s="8"/>
      <c r="E55" s="8"/>
      <c r="F55" s="8"/>
      <c r="G55" s="8"/>
      <c r="H55" s="8"/>
      <c r="I55" s="8"/>
    </row>
    <row r="56" spans="2:9" x14ac:dyDescent="0.2">
      <c r="B56" s="8"/>
      <c r="C56" s="8"/>
      <c r="D56" s="8"/>
      <c r="E56" s="8"/>
      <c r="F56" s="8"/>
      <c r="G56" s="8"/>
      <c r="H56" s="8"/>
      <c r="I56" s="8"/>
    </row>
    <row r="57" spans="2:9" x14ac:dyDescent="0.2">
      <c r="B57" s="8"/>
      <c r="C57" s="8"/>
      <c r="D57" s="8"/>
      <c r="E57" s="8"/>
      <c r="F57" s="8"/>
      <c r="G57" s="8"/>
      <c r="H57" s="8"/>
      <c r="I57" s="8"/>
    </row>
    <row r="58" spans="2:9" x14ac:dyDescent="0.2">
      <c r="B58" s="8"/>
      <c r="C58" s="8"/>
      <c r="D58" s="8"/>
      <c r="E58" s="8"/>
      <c r="F58" s="8"/>
      <c r="G58" s="8"/>
      <c r="H58" s="8"/>
      <c r="I58" s="8"/>
    </row>
    <row r="59" spans="2:9" x14ac:dyDescent="0.2">
      <c r="B59" s="8"/>
      <c r="C59" s="8"/>
      <c r="D59" s="8"/>
      <c r="E59" s="8"/>
      <c r="F59" s="8"/>
      <c r="G59" s="8"/>
      <c r="H59" s="8"/>
      <c r="I59" s="8"/>
    </row>
    <row r="60" spans="2:9" x14ac:dyDescent="0.2">
      <c r="B60" s="8"/>
      <c r="C60" s="8"/>
      <c r="D60" s="8"/>
      <c r="E60" s="8"/>
      <c r="F60" s="8"/>
      <c r="G60" s="8"/>
      <c r="H60" s="8"/>
      <c r="I60" s="8"/>
    </row>
    <row r="61" spans="2:9" x14ac:dyDescent="0.2">
      <c r="B61" s="8"/>
      <c r="C61" s="8"/>
      <c r="D61" s="8"/>
      <c r="E61" s="8"/>
      <c r="F61" s="8"/>
      <c r="G61" s="8"/>
      <c r="H61" s="8"/>
      <c r="I61" s="8"/>
    </row>
    <row r="62" spans="2:9" x14ac:dyDescent="0.2">
      <c r="B62" s="8"/>
      <c r="C62" s="8"/>
      <c r="D62" s="8"/>
      <c r="E62" s="8"/>
      <c r="F62" s="8"/>
      <c r="G62" s="8"/>
      <c r="H62" s="8"/>
      <c r="I62" s="8"/>
    </row>
    <row r="63" spans="2:9" x14ac:dyDescent="0.2">
      <c r="B63" s="8"/>
      <c r="C63" s="8"/>
      <c r="D63" s="8"/>
      <c r="E63" s="8"/>
      <c r="F63" s="8"/>
      <c r="G63" s="8"/>
      <c r="H63" s="8"/>
      <c r="I63" s="8"/>
    </row>
    <row r="64" spans="2:9" x14ac:dyDescent="0.2">
      <c r="B64" s="8"/>
      <c r="C64" s="8"/>
      <c r="D64" s="8"/>
      <c r="E64" s="8"/>
      <c r="F64" s="8"/>
      <c r="G64" s="8"/>
      <c r="H64" s="8"/>
      <c r="I64" s="8"/>
    </row>
    <row r="65" spans="2:9" x14ac:dyDescent="0.2">
      <c r="B65" s="8"/>
      <c r="C65" s="8"/>
      <c r="D65" s="8"/>
      <c r="E65" s="8"/>
      <c r="F65" s="8"/>
      <c r="G65" s="8"/>
      <c r="H65" s="8"/>
      <c r="I65" s="8"/>
    </row>
    <row r="66" spans="2:9" x14ac:dyDescent="0.2">
      <c r="B66" s="8"/>
      <c r="C66" s="8"/>
      <c r="D66" s="8"/>
      <c r="E66" s="8"/>
      <c r="F66" s="8"/>
      <c r="G66" s="8"/>
      <c r="H66" s="8"/>
      <c r="I66" s="8"/>
    </row>
    <row r="67" spans="2:9" x14ac:dyDescent="0.2">
      <c r="B67" s="8"/>
      <c r="C67" s="8"/>
      <c r="D67" s="8"/>
      <c r="E67" s="8"/>
      <c r="F67" s="8"/>
      <c r="G67" s="8"/>
      <c r="H67" s="8"/>
      <c r="I67" s="8"/>
    </row>
    <row r="68" spans="2:9" x14ac:dyDescent="0.2">
      <c r="B68" s="8"/>
      <c r="C68" s="8"/>
      <c r="D68" s="8"/>
      <c r="E68" s="8"/>
      <c r="F68" s="8"/>
      <c r="G68" s="8"/>
      <c r="H68" s="8"/>
      <c r="I68" s="8"/>
    </row>
    <row r="69" spans="2:9" x14ac:dyDescent="0.2">
      <c r="B69" s="8"/>
      <c r="C69" s="8"/>
      <c r="D69" s="8"/>
      <c r="E69" s="8"/>
      <c r="F69" s="8"/>
      <c r="G69" s="8"/>
      <c r="H69" s="8"/>
      <c r="I69" s="8"/>
    </row>
    <row r="70" spans="2:9" x14ac:dyDescent="0.2">
      <c r="B70" s="8"/>
      <c r="C70" s="8"/>
      <c r="D70" s="8"/>
      <c r="E70" s="8"/>
      <c r="F70" s="8"/>
      <c r="G70" s="8"/>
      <c r="H70" s="8"/>
      <c r="I70" s="8"/>
    </row>
    <row r="71" spans="2:9" x14ac:dyDescent="0.2">
      <c r="B71" s="8"/>
      <c r="C71" s="8"/>
      <c r="D71" s="8"/>
      <c r="E71" s="8"/>
      <c r="F71" s="8"/>
      <c r="G71" s="8"/>
      <c r="H71" s="8"/>
      <c r="I71" s="8"/>
    </row>
    <row r="72" spans="2:9" x14ac:dyDescent="0.2">
      <c r="B72" s="8"/>
      <c r="C72" s="8"/>
      <c r="D72" s="8"/>
      <c r="E72" s="8"/>
      <c r="F72" s="8"/>
      <c r="G72" s="8"/>
      <c r="H72" s="8"/>
      <c r="I72" s="8"/>
    </row>
    <row r="73" spans="2:9" x14ac:dyDescent="0.2">
      <c r="B73" s="8"/>
      <c r="C73" s="8"/>
      <c r="D73" s="8"/>
      <c r="E73" s="8"/>
      <c r="F73" s="8"/>
      <c r="G73" s="8"/>
      <c r="H73" s="8"/>
      <c r="I73" s="8"/>
    </row>
    <row r="74" spans="2:9" x14ac:dyDescent="0.2">
      <c r="B74" s="8"/>
      <c r="C74" s="8"/>
      <c r="D74" s="8"/>
      <c r="E74" s="8"/>
      <c r="F74" s="8"/>
      <c r="G74" s="8"/>
      <c r="H74" s="8"/>
      <c r="I74" s="8"/>
    </row>
    <row r="75" spans="2:9" x14ac:dyDescent="0.2">
      <c r="B75" s="8"/>
      <c r="C75" s="8"/>
      <c r="D75" s="8"/>
      <c r="E75" s="8"/>
      <c r="F75" s="8"/>
      <c r="G75" s="8"/>
      <c r="H75" s="8"/>
      <c r="I75" s="8"/>
    </row>
    <row r="76" spans="2:9" x14ac:dyDescent="0.2">
      <c r="B76" s="8"/>
      <c r="C76" s="8"/>
      <c r="D76" s="8"/>
      <c r="E76" s="8"/>
      <c r="F76" s="8"/>
      <c r="G76" s="8"/>
      <c r="H76" s="8"/>
      <c r="I76" s="8"/>
    </row>
    <row r="77" spans="2:9" x14ac:dyDescent="0.2">
      <c r="B77" s="8"/>
      <c r="C77" s="8"/>
      <c r="D77" s="8"/>
      <c r="E77" s="8"/>
      <c r="F77" s="8"/>
      <c r="G77" s="8"/>
      <c r="H77" s="8"/>
      <c r="I77" s="8"/>
    </row>
    <row r="78" spans="2:9" x14ac:dyDescent="0.2">
      <c r="B78" s="8"/>
      <c r="C78" s="8"/>
      <c r="D78" s="8"/>
      <c r="E78" s="8"/>
      <c r="F78" s="8"/>
      <c r="G78" s="8"/>
      <c r="H78" s="8"/>
      <c r="I78" s="8"/>
    </row>
    <row r="79" spans="2:9" x14ac:dyDescent="0.2">
      <c r="B79" s="8"/>
      <c r="C79" s="8"/>
      <c r="D79" s="8"/>
      <c r="E79" s="8"/>
      <c r="F79" s="8"/>
      <c r="G79" s="8"/>
      <c r="H79" s="8"/>
      <c r="I79" s="8"/>
    </row>
    <row r="80" spans="2:9" x14ac:dyDescent="0.2">
      <c r="B80" s="8"/>
      <c r="C80" s="8"/>
      <c r="D80" s="8"/>
      <c r="E80" s="8"/>
      <c r="F80" s="8"/>
      <c r="G80" s="8"/>
      <c r="H80" s="8"/>
      <c r="I80" s="8"/>
    </row>
    <row r="81" spans="2:9" x14ac:dyDescent="0.2">
      <c r="B81" s="8"/>
      <c r="C81" s="8"/>
      <c r="D81" s="8"/>
      <c r="E81" s="8"/>
      <c r="F81" s="8"/>
      <c r="G81" s="8"/>
      <c r="H81" s="8"/>
      <c r="I81" s="8"/>
    </row>
    <row r="82" spans="2:9" x14ac:dyDescent="0.2">
      <c r="B82" s="8"/>
      <c r="C82" s="8"/>
      <c r="D82" s="8"/>
      <c r="E82" s="8"/>
      <c r="F82" s="8"/>
      <c r="G82" s="8"/>
      <c r="H82" s="8"/>
      <c r="I82" s="8"/>
    </row>
    <row r="83" spans="2:9" x14ac:dyDescent="0.2">
      <c r="B83" s="8"/>
      <c r="C83" s="8"/>
      <c r="D83" s="8"/>
      <c r="E83" s="8"/>
      <c r="F83" s="8"/>
      <c r="G83" s="8"/>
      <c r="H83" s="8"/>
      <c r="I83" s="8"/>
    </row>
    <row r="84" spans="2:9" x14ac:dyDescent="0.2">
      <c r="B84" s="8"/>
      <c r="C84" s="8"/>
      <c r="D84" s="8"/>
      <c r="E84" s="8"/>
      <c r="F84" s="8"/>
      <c r="G84" s="8"/>
      <c r="H84" s="8"/>
      <c r="I84" s="8"/>
    </row>
    <row r="85" spans="2:9" x14ac:dyDescent="0.2">
      <c r="B85" s="8"/>
      <c r="C85" s="8"/>
      <c r="D85" s="8"/>
      <c r="E85" s="8"/>
      <c r="F85" s="8"/>
      <c r="G85" s="8"/>
      <c r="H85" s="8"/>
      <c r="I85" s="8"/>
    </row>
    <row r="86" spans="2:9" x14ac:dyDescent="0.2">
      <c r="B86" s="8"/>
      <c r="C86" s="8"/>
      <c r="D86" s="8"/>
      <c r="E86" s="8"/>
      <c r="F86" s="8"/>
      <c r="G86" s="8"/>
      <c r="H86" s="8"/>
      <c r="I86" s="8"/>
    </row>
    <row r="87" spans="2:9" x14ac:dyDescent="0.2">
      <c r="B87" s="8"/>
      <c r="C87" s="8"/>
      <c r="D87" s="8"/>
      <c r="E87" s="8"/>
      <c r="F87" s="8"/>
      <c r="G87" s="8"/>
      <c r="H87" s="8"/>
      <c r="I87" s="8"/>
    </row>
    <row r="88" spans="2:9" x14ac:dyDescent="0.2">
      <c r="B88" s="8"/>
      <c r="C88" s="8"/>
      <c r="D88" s="8"/>
      <c r="E88" s="8"/>
      <c r="F88" s="8"/>
      <c r="G88" s="8"/>
      <c r="H88" s="8"/>
      <c r="I88" s="8"/>
    </row>
    <row r="89" spans="2:9" x14ac:dyDescent="0.2">
      <c r="B89" s="8"/>
      <c r="C89" s="8"/>
      <c r="D89" s="8"/>
      <c r="E89" s="8"/>
      <c r="F89" s="8"/>
      <c r="G89" s="8"/>
      <c r="H89" s="8"/>
      <c r="I89" s="8"/>
    </row>
    <row r="90" spans="2:9" x14ac:dyDescent="0.2">
      <c r="B90" s="8"/>
      <c r="C90" s="8"/>
      <c r="D90" s="8"/>
      <c r="E90" s="8"/>
      <c r="F90" s="8"/>
      <c r="G90" s="8"/>
      <c r="H90" s="8"/>
      <c r="I90" s="8"/>
    </row>
    <row r="91" spans="2:9" x14ac:dyDescent="0.2">
      <c r="B91" s="8"/>
      <c r="C91" s="8"/>
      <c r="D91" s="8"/>
      <c r="E91" s="8"/>
      <c r="F91" s="8"/>
      <c r="G91" s="8"/>
      <c r="H91" s="8"/>
      <c r="I91" s="8"/>
    </row>
    <row r="92" spans="2:9" x14ac:dyDescent="0.2">
      <c r="B92" s="8"/>
      <c r="C92" s="8"/>
      <c r="D92" s="8"/>
      <c r="E92" s="8"/>
      <c r="F92" s="8"/>
      <c r="G92" s="8"/>
      <c r="H92" s="8"/>
      <c r="I92" s="8"/>
    </row>
    <row r="93" spans="2:9" x14ac:dyDescent="0.2">
      <c r="B93" s="8"/>
      <c r="C93" s="8"/>
      <c r="D93" s="8"/>
      <c r="E93" s="8"/>
      <c r="F93" s="8"/>
      <c r="G93" s="8"/>
      <c r="H93" s="8"/>
      <c r="I93" s="8"/>
    </row>
    <row r="94" spans="2:9" x14ac:dyDescent="0.2">
      <c r="B94" s="8"/>
      <c r="C94" s="8"/>
      <c r="D94" s="8"/>
      <c r="E94" s="8"/>
      <c r="F94" s="8"/>
      <c r="G94" s="8"/>
      <c r="H94" s="8"/>
      <c r="I94" s="8"/>
    </row>
    <row r="95" spans="2:9" x14ac:dyDescent="0.2">
      <c r="B95" s="8"/>
      <c r="C95" s="8"/>
      <c r="D95" s="8"/>
      <c r="E95" s="8"/>
      <c r="F95" s="8"/>
      <c r="G95" s="8"/>
      <c r="H95" s="8"/>
      <c r="I95" s="8"/>
    </row>
    <row r="96" spans="2:9" x14ac:dyDescent="0.2">
      <c r="B96" s="8"/>
      <c r="C96" s="8"/>
      <c r="D96" s="8"/>
      <c r="E96" s="8"/>
      <c r="F96" s="8"/>
      <c r="G96" s="8"/>
      <c r="H96" s="8"/>
      <c r="I96" s="8"/>
    </row>
    <row r="97" spans="2:9" x14ac:dyDescent="0.2">
      <c r="B97" s="8"/>
      <c r="C97" s="8"/>
      <c r="D97" s="8"/>
      <c r="E97" s="8"/>
      <c r="F97" s="8"/>
      <c r="G97" s="8"/>
      <c r="H97" s="8"/>
      <c r="I97" s="8"/>
    </row>
    <row r="98" spans="2:9" x14ac:dyDescent="0.2">
      <c r="B98" s="8"/>
      <c r="C98" s="8"/>
      <c r="D98" s="8"/>
      <c r="E98" s="8"/>
      <c r="F98" s="8"/>
      <c r="G98" s="8"/>
      <c r="H98" s="8"/>
      <c r="I98" s="8"/>
    </row>
    <row r="99" spans="2:9" x14ac:dyDescent="0.2">
      <c r="B99" s="8"/>
      <c r="C99" s="8"/>
      <c r="D99" s="8"/>
      <c r="E99" s="8"/>
      <c r="F99" s="8"/>
      <c r="G99" s="8"/>
      <c r="H99" s="8"/>
      <c r="I99" s="8"/>
    </row>
    <row r="100" spans="2:9" x14ac:dyDescent="0.2">
      <c r="B100" s="8"/>
      <c r="C100" s="8"/>
      <c r="D100" s="8"/>
      <c r="E100" s="8"/>
      <c r="F100" s="8"/>
      <c r="G100" s="8"/>
      <c r="H100" s="8"/>
      <c r="I100" s="8"/>
    </row>
    <row r="101" spans="2:9" x14ac:dyDescent="0.2">
      <c r="B101" s="8"/>
      <c r="C101" s="8"/>
      <c r="D101" s="8"/>
      <c r="E101" s="8"/>
      <c r="F101" s="8"/>
      <c r="G101" s="8"/>
      <c r="H101" s="8"/>
      <c r="I101" s="8"/>
    </row>
    <row r="102" spans="2:9" x14ac:dyDescent="0.2">
      <c r="B102" s="8"/>
      <c r="C102" s="8"/>
      <c r="D102" s="8"/>
      <c r="E102" s="8"/>
      <c r="F102" s="8"/>
      <c r="G102" s="8"/>
      <c r="H102" s="8"/>
      <c r="I102" s="8"/>
    </row>
    <row r="103" spans="2:9" x14ac:dyDescent="0.2">
      <c r="B103" s="8"/>
      <c r="C103" s="8"/>
      <c r="D103" s="8"/>
      <c r="E103" s="8"/>
      <c r="F103" s="8"/>
      <c r="G103" s="8"/>
      <c r="H103" s="8"/>
      <c r="I103" s="8"/>
    </row>
    <row r="104" spans="2:9" x14ac:dyDescent="0.2">
      <c r="B104" s="8"/>
      <c r="C104" s="8"/>
      <c r="D104" s="8"/>
      <c r="E104" s="8"/>
      <c r="F104" s="8"/>
      <c r="G104" s="8"/>
      <c r="H104" s="8"/>
      <c r="I104" s="8"/>
    </row>
    <row r="105" spans="2:9" x14ac:dyDescent="0.2">
      <c r="B105" s="8"/>
      <c r="C105" s="8"/>
      <c r="D105" s="8"/>
      <c r="E105" s="8"/>
      <c r="F105" s="8"/>
      <c r="G105" s="8"/>
      <c r="H105" s="8"/>
      <c r="I105" s="8"/>
    </row>
    <row r="106" spans="2:9" x14ac:dyDescent="0.2">
      <c r="B106" s="8"/>
      <c r="C106" s="8"/>
      <c r="D106" s="8"/>
      <c r="E106" s="8"/>
      <c r="F106" s="8"/>
      <c r="G106" s="8"/>
      <c r="H106" s="8"/>
      <c r="I106" s="8"/>
    </row>
    <row r="107" spans="2:9" x14ac:dyDescent="0.2">
      <c r="B107" s="8"/>
      <c r="C107" s="8"/>
      <c r="D107" s="8"/>
      <c r="E107" s="8"/>
      <c r="F107" s="8"/>
      <c r="G107" s="8"/>
      <c r="H107" s="8"/>
      <c r="I107" s="8"/>
    </row>
    <row r="108" spans="2:9" x14ac:dyDescent="0.2">
      <c r="B108" s="8"/>
      <c r="C108" s="8"/>
      <c r="D108" s="8"/>
      <c r="E108" s="8"/>
      <c r="F108" s="8"/>
      <c r="G108" s="8"/>
      <c r="H108" s="8"/>
      <c r="I108" s="8"/>
    </row>
    <row r="109" spans="2:9" x14ac:dyDescent="0.2">
      <c r="B109" s="8"/>
      <c r="C109" s="8"/>
      <c r="D109" s="8"/>
      <c r="E109" s="8"/>
      <c r="F109" s="8"/>
      <c r="G109" s="8"/>
      <c r="H109" s="8"/>
      <c r="I109" s="8"/>
    </row>
    <row r="110" spans="2:9" x14ac:dyDescent="0.2">
      <c r="B110" s="8"/>
      <c r="C110" s="8"/>
      <c r="D110" s="8"/>
      <c r="E110" s="8"/>
      <c r="F110" s="8"/>
      <c r="G110" s="8"/>
      <c r="H110" s="8"/>
      <c r="I110" s="8"/>
    </row>
    <row r="111" spans="2:9" x14ac:dyDescent="0.2">
      <c r="B111" s="8"/>
      <c r="C111" s="8"/>
      <c r="D111" s="8"/>
      <c r="E111" s="8"/>
      <c r="F111" s="8"/>
      <c r="G111" s="8"/>
      <c r="H111" s="8"/>
      <c r="I111" s="8"/>
    </row>
    <row r="112" spans="2:9" x14ac:dyDescent="0.2">
      <c r="B112" s="8"/>
      <c r="C112" s="8"/>
      <c r="D112" s="8"/>
      <c r="E112" s="8"/>
      <c r="F112" s="8"/>
      <c r="G112" s="8"/>
      <c r="H112" s="8"/>
      <c r="I112" s="8"/>
    </row>
    <row r="113" spans="2:9" x14ac:dyDescent="0.2">
      <c r="B113" s="8"/>
      <c r="C113" s="8"/>
      <c r="D113" s="8"/>
      <c r="E113" s="8"/>
      <c r="F113" s="8"/>
      <c r="G113" s="8"/>
      <c r="H113" s="8"/>
      <c r="I113" s="8"/>
    </row>
    <row r="114" spans="2:9" x14ac:dyDescent="0.2">
      <c r="B114" s="8"/>
      <c r="C114" s="8"/>
      <c r="D114" s="8"/>
      <c r="E114" s="8"/>
      <c r="F114" s="8"/>
      <c r="G114" s="8"/>
      <c r="H114" s="8"/>
      <c r="I114" s="8"/>
    </row>
    <row r="115" spans="2:9" x14ac:dyDescent="0.2">
      <c r="B115" s="8"/>
      <c r="C115" s="8"/>
      <c r="D115" s="8"/>
      <c r="E115" s="8"/>
      <c r="F115" s="8"/>
      <c r="G115" s="8"/>
      <c r="H115" s="8"/>
      <c r="I115" s="8"/>
    </row>
    <row r="116" spans="2:9" x14ac:dyDescent="0.2">
      <c r="B116" s="8"/>
      <c r="C116" s="8"/>
      <c r="D116" s="8"/>
      <c r="E116" s="8"/>
      <c r="F116" s="8"/>
      <c r="G116" s="8"/>
      <c r="H116" s="8"/>
      <c r="I116" s="8"/>
    </row>
    <row r="117" spans="2:9" x14ac:dyDescent="0.2">
      <c r="B117" s="8"/>
      <c r="C117" s="8"/>
      <c r="D117" s="8"/>
      <c r="E117" s="8"/>
      <c r="F117" s="8"/>
      <c r="G117" s="8"/>
      <c r="H117" s="8"/>
      <c r="I117" s="8"/>
    </row>
    <row r="118" spans="2:9" x14ac:dyDescent="0.2">
      <c r="B118" s="8"/>
      <c r="C118" s="8"/>
      <c r="D118" s="8"/>
      <c r="E118" s="8"/>
      <c r="F118" s="8"/>
      <c r="G118" s="8"/>
      <c r="H118" s="8"/>
      <c r="I118" s="8"/>
    </row>
    <row r="119" spans="2:9" x14ac:dyDescent="0.2">
      <c r="B119" s="8"/>
      <c r="C119" s="8"/>
      <c r="D119" s="8"/>
      <c r="E119" s="8"/>
      <c r="F119" s="8"/>
      <c r="G119" s="8"/>
      <c r="H119" s="8"/>
      <c r="I119" s="8"/>
    </row>
    <row r="120" spans="2:9" x14ac:dyDescent="0.2">
      <c r="B120" s="8"/>
      <c r="C120" s="8"/>
      <c r="D120" s="8"/>
      <c r="E120" s="8"/>
      <c r="F120" s="8"/>
      <c r="G120" s="8"/>
      <c r="H120" s="8"/>
      <c r="I120" s="8"/>
    </row>
    <row r="121" spans="2:9" x14ac:dyDescent="0.2">
      <c r="B121" s="8"/>
      <c r="C121" s="8"/>
      <c r="D121" s="8"/>
      <c r="E121" s="8"/>
      <c r="F121" s="8"/>
      <c r="G121" s="8"/>
      <c r="H121" s="8"/>
      <c r="I121" s="8"/>
    </row>
    <row r="122" spans="2:9" x14ac:dyDescent="0.2">
      <c r="B122" s="8"/>
      <c r="C122" s="8"/>
      <c r="D122" s="8"/>
      <c r="E122" s="8"/>
      <c r="F122" s="8"/>
      <c r="G122" s="8"/>
      <c r="H122" s="8"/>
      <c r="I122" s="8"/>
    </row>
    <row r="123" spans="2:9" x14ac:dyDescent="0.2">
      <c r="B123" s="8"/>
      <c r="C123" s="8"/>
      <c r="D123" s="8"/>
      <c r="E123" s="8"/>
      <c r="F123" s="8"/>
      <c r="G123" s="8"/>
      <c r="H123" s="8"/>
      <c r="I123" s="8"/>
    </row>
    <row r="124" spans="2:9" x14ac:dyDescent="0.2">
      <c r="B124" s="8"/>
      <c r="C124" s="8"/>
      <c r="D124" s="8"/>
      <c r="E124" s="8"/>
      <c r="F124" s="8"/>
      <c r="G124" s="8"/>
      <c r="H124" s="8"/>
      <c r="I124" s="8"/>
    </row>
    <row r="125" spans="2:9" x14ac:dyDescent="0.2">
      <c r="B125" s="8"/>
      <c r="C125" s="8"/>
      <c r="D125" s="8"/>
      <c r="E125" s="8"/>
      <c r="F125" s="8"/>
      <c r="G125" s="8"/>
      <c r="H125" s="8"/>
      <c r="I125" s="8"/>
    </row>
    <row r="126" spans="2:9" x14ac:dyDescent="0.2">
      <c r="B126" s="8"/>
      <c r="C126" s="8"/>
      <c r="D126" s="8"/>
      <c r="E126" s="8"/>
      <c r="F126" s="8"/>
      <c r="G126" s="8"/>
      <c r="H126" s="8"/>
      <c r="I126" s="8"/>
    </row>
    <row r="127" spans="2:9" x14ac:dyDescent="0.2">
      <c r="B127" s="8"/>
      <c r="C127" s="8"/>
      <c r="D127" s="8"/>
      <c r="E127" s="8"/>
      <c r="F127" s="8"/>
      <c r="G127" s="8"/>
      <c r="H127" s="8"/>
      <c r="I127" s="8"/>
    </row>
    <row r="128" spans="2:9" x14ac:dyDescent="0.2">
      <c r="B128" s="8"/>
      <c r="C128" s="8"/>
      <c r="D128" s="8"/>
      <c r="E128" s="8"/>
      <c r="F128" s="8"/>
      <c r="G128" s="8"/>
      <c r="H128" s="8"/>
      <c r="I128" s="8"/>
    </row>
    <row r="129" spans="2:9" x14ac:dyDescent="0.2">
      <c r="B129" s="8"/>
      <c r="C129" s="8"/>
      <c r="D129" s="8"/>
      <c r="E129" s="8"/>
      <c r="F129" s="8"/>
      <c r="G129" s="8"/>
      <c r="H129" s="8"/>
      <c r="I129" s="8"/>
    </row>
    <row r="130" spans="2:9" x14ac:dyDescent="0.2">
      <c r="B130" s="8"/>
      <c r="C130" s="8"/>
      <c r="D130" s="8"/>
      <c r="E130" s="8"/>
      <c r="F130" s="8"/>
      <c r="G130" s="8"/>
      <c r="H130" s="8"/>
      <c r="I130" s="8"/>
    </row>
    <row r="131" spans="2:9" x14ac:dyDescent="0.2">
      <c r="B131" s="8"/>
      <c r="C131" s="8"/>
      <c r="D131" s="8"/>
      <c r="E131" s="8"/>
      <c r="F131" s="8"/>
      <c r="G131" s="8"/>
      <c r="H131" s="8"/>
      <c r="I131" s="8"/>
    </row>
    <row r="132" spans="2:9" x14ac:dyDescent="0.2">
      <c r="B132" s="8"/>
      <c r="C132" s="8"/>
      <c r="D132" s="8"/>
      <c r="E132" s="8"/>
      <c r="F132" s="8"/>
      <c r="G132" s="8"/>
      <c r="H132" s="8"/>
      <c r="I132" s="8"/>
    </row>
    <row r="133" spans="2:9" x14ac:dyDescent="0.2">
      <c r="B133" s="8"/>
      <c r="C133" s="8"/>
      <c r="D133" s="8"/>
      <c r="E133" s="8"/>
      <c r="F133" s="8"/>
      <c r="G133" s="8"/>
      <c r="H133" s="8"/>
      <c r="I133" s="8"/>
    </row>
    <row r="134" spans="2:9" x14ac:dyDescent="0.2">
      <c r="B134" s="8"/>
      <c r="C134" s="8"/>
      <c r="D134" s="8"/>
      <c r="E134" s="8"/>
      <c r="F134" s="8"/>
      <c r="G134" s="8"/>
      <c r="H134" s="8"/>
      <c r="I134" s="8"/>
    </row>
    <row r="135" spans="2:9" x14ac:dyDescent="0.2">
      <c r="B135" s="8"/>
      <c r="C135" s="8"/>
      <c r="D135" s="8"/>
      <c r="E135" s="8"/>
      <c r="F135" s="8"/>
      <c r="G135" s="8"/>
      <c r="H135" s="8"/>
      <c r="I135" s="8"/>
    </row>
    <row r="136" spans="2:9" x14ac:dyDescent="0.2">
      <c r="B136" s="8"/>
      <c r="C136" s="8"/>
      <c r="D136" s="8"/>
      <c r="E136" s="8"/>
      <c r="F136" s="8"/>
      <c r="G136" s="8"/>
      <c r="H136" s="8"/>
      <c r="I136" s="8"/>
    </row>
    <row r="137" spans="2:9" x14ac:dyDescent="0.2">
      <c r="B137" s="8"/>
      <c r="C137" s="8"/>
      <c r="D137" s="8"/>
      <c r="E137" s="8"/>
      <c r="F137" s="8"/>
      <c r="G137" s="8"/>
      <c r="H137" s="8"/>
      <c r="I137" s="8"/>
    </row>
    <row r="138" spans="2:9" x14ac:dyDescent="0.2">
      <c r="B138" s="8"/>
      <c r="C138" s="8"/>
      <c r="D138" s="8"/>
      <c r="E138" s="8"/>
      <c r="F138" s="8"/>
      <c r="G138" s="8"/>
      <c r="H138" s="8"/>
      <c r="I138" s="8"/>
    </row>
    <row r="139" spans="2:9" x14ac:dyDescent="0.2">
      <c r="B139" s="8"/>
      <c r="C139" s="8"/>
      <c r="D139" s="8"/>
      <c r="E139" s="8"/>
      <c r="F139" s="8"/>
      <c r="G139" s="8"/>
      <c r="H139" s="8"/>
      <c r="I139" s="8"/>
    </row>
    <row r="140" spans="2:9" x14ac:dyDescent="0.2">
      <c r="B140" s="8"/>
      <c r="C140" s="8"/>
      <c r="D140" s="8"/>
      <c r="E140" s="8"/>
      <c r="F140" s="8"/>
      <c r="G140" s="8"/>
      <c r="H140" s="8"/>
      <c r="I140" s="8"/>
    </row>
    <row r="141" spans="2:9" x14ac:dyDescent="0.2">
      <c r="B141" s="8"/>
      <c r="C141" s="8"/>
      <c r="D141" s="8"/>
      <c r="E141" s="8"/>
      <c r="F141" s="8"/>
      <c r="G141" s="8"/>
      <c r="H141" s="8"/>
      <c r="I141" s="8"/>
    </row>
    <row r="142" spans="2:9" x14ac:dyDescent="0.2">
      <c r="B142" s="8"/>
      <c r="C142" s="8"/>
      <c r="D142" s="8"/>
      <c r="E142" s="8"/>
      <c r="F142" s="8"/>
      <c r="G142" s="8"/>
      <c r="H142" s="8"/>
      <c r="I142" s="8"/>
    </row>
    <row r="143" spans="2:9" x14ac:dyDescent="0.2">
      <c r="B143" s="8"/>
      <c r="C143" s="8"/>
      <c r="D143" s="8"/>
      <c r="E143" s="8"/>
      <c r="F143" s="8"/>
      <c r="G143" s="8"/>
      <c r="H143" s="8"/>
      <c r="I143" s="8"/>
    </row>
    <row r="144" spans="2:9" x14ac:dyDescent="0.2">
      <c r="B144" s="8"/>
      <c r="C144" s="8"/>
      <c r="D144" s="8"/>
      <c r="E144" s="8"/>
      <c r="F144" s="8"/>
      <c r="G144" s="8"/>
      <c r="H144" s="8"/>
      <c r="I144" s="8"/>
    </row>
    <row r="145" spans="2:9" x14ac:dyDescent="0.2">
      <c r="B145" s="8"/>
      <c r="C145" s="8"/>
      <c r="D145" s="8"/>
      <c r="E145" s="8"/>
      <c r="F145" s="8"/>
      <c r="G145" s="8"/>
      <c r="H145" s="8"/>
      <c r="I145" s="8"/>
    </row>
    <row r="146" spans="2:9" x14ac:dyDescent="0.2">
      <c r="B146" s="8"/>
      <c r="C146" s="8"/>
      <c r="D146" s="8"/>
      <c r="E146" s="8"/>
      <c r="F146" s="8"/>
      <c r="G146" s="8"/>
      <c r="H146" s="8"/>
      <c r="I146" s="8"/>
    </row>
    <row r="147" spans="2:9" x14ac:dyDescent="0.2">
      <c r="B147" s="8"/>
      <c r="C147" s="8"/>
      <c r="D147" s="8"/>
      <c r="E147" s="8"/>
      <c r="F147" s="8"/>
      <c r="G147" s="8"/>
      <c r="H147" s="8"/>
      <c r="I147" s="8"/>
    </row>
    <row r="148" spans="2:9" x14ac:dyDescent="0.2">
      <c r="B148" s="8"/>
      <c r="C148" s="8"/>
      <c r="D148" s="8"/>
      <c r="E148" s="8"/>
      <c r="F148" s="8"/>
      <c r="G148" s="8"/>
      <c r="H148" s="8"/>
      <c r="I148" s="8"/>
    </row>
    <row r="149" spans="2:9" x14ac:dyDescent="0.2">
      <c r="B149" s="8"/>
      <c r="C149" s="8"/>
      <c r="D149" s="8"/>
      <c r="E149" s="8"/>
      <c r="F149" s="8"/>
      <c r="G149" s="8"/>
      <c r="H149" s="8"/>
      <c r="I149" s="8"/>
    </row>
    <row r="150" spans="2:9" x14ac:dyDescent="0.2">
      <c r="B150" s="8"/>
      <c r="C150" s="8"/>
      <c r="D150" s="8"/>
      <c r="E150" s="8"/>
      <c r="F150" s="8"/>
      <c r="G150" s="8"/>
      <c r="H150" s="8"/>
      <c r="I150" s="8"/>
    </row>
    <row r="151" spans="2:9" x14ac:dyDescent="0.2">
      <c r="B151" s="8"/>
      <c r="C151" s="8"/>
      <c r="D151" s="8"/>
      <c r="E151" s="8"/>
      <c r="F151" s="8"/>
      <c r="G151" s="8"/>
      <c r="H151" s="8"/>
      <c r="I151" s="8"/>
    </row>
    <row r="152" spans="2:9" x14ac:dyDescent="0.2">
      <c r="B152" s="8"/>
      <c r="C152" s="8"/>
      <c r="D152" s="8"/>
      <c r="E152" s="8"/>
      <c r="F152" s="8"/>
      <c r="G152" s="8"/>
      <c r="H152" s="8"/>
      <c r="I152" s="8"/>
    </row>
    <row r="153" spans="2:9" x14ac:dyDescent="0.2">
      <c r="B153" s="8"/>
      <c r="C153" s="8"/>
      <c r="D153" s="8"/>
      <c r="E153" s="8"/>
      <c r="F153" s="8"/>
      <c r="G153" s="8"/>
      <c r="H153" s="8"/>
      <c r="I153" s="8"/>
    </row>
    <row r="154" spans="2:9" x14ac:dyDescent="0.2">
      <c r="B154" s="8"/>
      <c r="C154" s="8"/>
      <c r="D154" s="8"/>
      <c r="E154" s="8"/>
      <c r="F154" s="8"/>
      <c r="G154" s="8"/>
      <c r="H154" s="8"/>
      <c r="I154" s="8"/>
    </row>
    <row r="155" spans="2:9" x14ac:dyDescent="0.2">
      <c r="B155" s="8"/>
      <c r="C155" s="8"/>
      <c r="D155" s="8"/>
      <c r="E155" s="8"/>
      <c r="F155" s="8"/>
      <c r="G155" s="8"/>
      <c r="H155" s="8"/>
      <c r="I155" s="8"/>
    </row>
    <row r="156" spans="2:9" x14ac:dyDescent="0.2">
      <c r="B156" s="8"/>
      <c r="C156" s="8"/>
      <c r="D156" s="8"/>
      <c r="E156" s="8"/>
      <c r="F156" s="8"/>
      <c r="G156" s="8"/>
      <c r="H156" s="8"/>
      <c r="I156" s="8"/>
    </row>
    <row r="157" spans="2:9" x14ac:dyDescent="0.2">
      <c r="B157" s="8"/>
      <c r="C157" s="8"/>
      <c r="D157" s="8"/>
      <c r="E157" s="8"/>
      <c r="F157" s="8"/>
      <c r="G157" s="8"/>
      <c r="H157" s="8"/>
      <c r="I157" s="8"/>
    </row>
    <row r="158" spans="2:9" x14ac:dyDescent="0.2">
      <c r="B158" s="8"/>
      <c r="C158" s="8"/>
      <c r="D158" s="8"/>
      <c r="E158" s="8"/>
      <c r="F158" s="8"/>
      <c r="G158" s="8"/>
      <c r="H158" s="8"/>
      <c r="I158" s="8"/>
    </row>
    <row r="159" spans="2:9" x14ac:dyDescent="0.2">
      <c r="B159" s="8"/>
      <c r="C159" s="8"/>
      <c r="D159" s="8"/>
      <c r="E159" s="8"/>
      <c r="F159" s="8"/>
      <c r="G159" s="8"/>
      <c r="H159" s="8"/>
      <c r="I159" s="8"/>
    </row>
    <row r="160" spans="2:9" x14ac:dyDescent="0.2">
      <c r="B160" s="8"/>
      <c r="C160" s="8"/>
      <c r="D160" s="8"/>
      <c r="E160" s="8"/>
      <c r="F160" s="8"/>
      <c r="G160" s="8"/>
      <c r="H160" s="8"/>
      <c r="I160" s="8"/>
    </row>
    <row r="161" spans="2:9" x14ac:dyDescent="0.2">
      <c r="B161" s="8"/>
      <c r="C161" s="8"/>
      <c r="D161" s="8"/>
      <c r="E161" s="8"/>
      <c r="F161" s="8"/>
      <c r="G161" s="8"/>
      <c r="H161" s="8"/>
      <c r="I161" s="8"/>
    </row>
    <row r="162" spans="2:9" x14ac:dyDescent="0.2">
      <c r="B162" s="8"/>
      <c r="C162" s="8"/>
      <c r="D162" s="8"/>
      <c r="E162" s="8"/>
      <c r="F162" s="8"/>
      <c r="G162" s="8"/>
      <c r="H162" s="8"/>
      <c r="I162" s="8"/>
    </row>
    <row r="163" spans="2:9" x14ac:dyDescent="0.2">
      <c r="B163" s="8"/>
      <c r="C163" s="8"/>
      <c r="D163" s="8"/>
      <c r="E163" s="8"/>
      <c r="F163" s="8"/>
      <c r="G163" s="8"/>
      <c r="H163" s="8"/>
      <c r="I163" s="8"/>
    </row>
    <row r="164" spans="2:9" x14ac:dyDescent="0.2">
      <c r="B164" s="8"/>
      <c r="C164" s="8"/>
      <c r="D164" s="8"/>
      <c r="E164" s="8"/>
      <c r="F164" s="8"/>
      <c r="G164" s="8"/>
      <c r="H164" s="8"/>
      <c r="I164" s="8"/>
    </row>
    <row r="165" spans="2:9" x14ac:dyDescent="0.2">
      <c r="B165" s="8"/>
      <c r="C165" s="8"/>
      <c r="D165" s="8"/>
      <c r="E165" s="8"/>
      <c r="F165" s="8"/>
      <c r="G165" s="8"/>
      <c r="H165" s="8"/>
      <c r="I165" s="8"/>
    </row>
    <row r="166" spans="2:9" x14ac:dyDescent="0.2">
      <c r="B166" s="8"/>
      <c r="C166" s="8"/>
      <c r="D166" s="8"/>
      <c r="E166" s="8"/>
      <c r="F166" s="8"/>
      <c r="G166" s="8"/>
      <c r="H166" s="8"/>
      <c r="I166" s="8"/>
    </row>
    <row r="167" spans="2:9" x14ac:dyDescent="0.2">
      <c r="B167" s="8"/>
      <c r="C167" s="8"/>
      <c r="D167" s="8"/>
      <c r="E167" s="8"/>
      <c r="F167" s="8"/>
      <c r="G167" s="8"/>
      <c r="H167" s="8"/>
      <c r="I167" s="8"/>
    </row>
    <row r="168" spans="2:9" x14ac:dyDescent="0.2">
      <c r="B168" s="8"/>
      <c r="C168" s="8"/>
      <c r="D168" s="8"/>
      <c r="E168" s="8"/>
      <c r="F168" s="8"/>
      <c r="G168" s="8"/>
      <c r="H168" s="8"/>
      <c r="I168" s="8"/>
    </row>
    <row r="169" spans="2:9" x14ac:dyDescent="0.2">
      <c r="B169" s="8"/>
      <c r="C169" s="8"/>
      <c r="D169" s="8"/>
      <c r="E169" s="8"/>
      <c r="F169" s="8"/>
      <c r="G169" s="8"/>
      <c r="H169" s="8"/>
      <c r="I169" s="8"/>
    </row>
    <row r="170" spans="2:9" x14ac:dyDescent="0.2">
      <c r="B170" s="8"/>
      <c r="C170" s="8"/>
      <c r="D170" s="8"/>
      <c r="E170" s="8"/>
      <c r="F170" s="8"/>
      <c r="G170" s="8"/>
      <c r="H170" s="8"/>
      <c r="I170" s="8"/>
    </row>
    <row r="171" spans="2:9" x14ac:dyDescent="0.2">
      <c r="B171" s="8"/>
      <c r="C171" s="8"/>
      <c r="D171" s="8"/>
      <c r="E171" s="8"/>
      <c r="F171" s="8"/>
      <c r="G171" s="8"/>
      <c r="H171" s="8"/>
      <c r="I171" s="8"/>
    </row>
    <row r="172" spans="2:9" x14ac:dyDescent="0.2">
      <c r="B172" s="8"/>
      <c r="C172" s="8"/>
      <c r="D172" s="8"/>
      <c r="E172" s="8"/>
      <c r="F172" s="8"/>
      <c r="G172" s="8"/>
      <c r="H172" s="8"/>
      <c r="I172" s="8"/>
    </row>
    <row r="173" spans="2:9" x14ac:dyDescent="0.2">
      <c r="B173" s="8"/>
      <c r="C173" s="8"/>
      <c r="D173" s="8"/>
      <c r="E173" s="8"/>
      <c r="F173" s="8"/>
      <c r="G173" s="8"/>
      <c r="H173" s="8"/>
      <c r="I173" s="8"/>
    </row>
    <row r="174" spans="2:9" x14ac:dyDescent="0.2">
      <c r="B174" s="8"/>
      <c r="C174" s="8"/>
      <c r="D174" s="8"/>
      <c r="E174" s="8"/>
      <c r="F174" s="8"/>
      <c r="G174" s="8"/>
      <c r="H174" s="8"/>
      <c r="I174" s="8"/>
    </row>
    <row r="175" spans="2:9" x14ac:dyDescent="0.2">
      <c r="B175" s="8"/>
      <c r="C175" s="8"/>
      <c r="D175" s="8"/>
      <c r="E175" s="8"/>
      <c r="F175" s="8"/>
      <c r="G175" s="8"/>
      <c r="H175" s="8"/>
      <c r="I175" s="8"/>
    </row>
    <row r="176" spans="2:9" x14ac:dyDescent="0.2">
      <c r="B176" s="8"/>
      <c r="C176" s="8"/>
      <c r="D176" s="8"/>
      <c r="E176" s="8"/>
      <c r="F176" s="8"/>
      <c r="G176" s="8"/>
      <c r="H176" s="8"/>
      <c r="I176" s="8"/>
    </row>
    <row r="177" spans="2:9" x14ac:dyDescent="0.2">
      <c r="B177" s="8"/>
      <c r="C177" s="8"/>
      <c r="D177" s="8"/>
      <c r="E177" s="8"/>
      <c r="F177" s="8"/>
      <c r="G177" s="8"/>
      <c r="H177" s="8"/>
      <c r="I177" s="8"/>
    </row>
    <row r="178" spans="2:9" x14ac:dyDescent="0.2">
      <c r="B178" s="8"/>
      <c r="C178" s="8"/>
      <c r="D178" s="8"/>
      <c r="E178" s="8"/>
      <c r="F178" s="8"/>
      <c r="G178" s="8"/>
      <c r="H178" s="8"/>
      <c r="I178" s="8"/>
    </row>
    <row r="179" spans="2:9" x14ac:dyDescent="0.2">
      <c r="B179" s="8"/>
      <c r="C179" s="8"/>
      <c r="D179" s="8"/>
      <c r="E179" s="8"/>
      <c r="F179" s="8"/>
      <c r="G179" s="8"/>
      <c r="H179" s="8"/>
      <c r="I179" s="8"/>
    </row>
    <row r="180" spans="2:9" x14ac:dyDescent="0.2">
      <c r="B180" s="8"/>
      <c r="C180" s="8"/>
      <c r="D180" s="8"/>
      <c r="E180" s="8"/>
      <c r="F180" s="8"/>
      <c r="G180" s="8"/>
      <c r="H180" s="8"/>
      <c r="I180" s="8"/>
    </row>
    <row r="181" spans="2:9" x14ac:dyDescent="0.2">
      <c r="B181" s="8"/>
      <c r="C181" s="8"/>
      <c r="D181" s="8"/>
      <c r="E181" s="8"/>
      <c r="F181" s="8"/>
      <c r="G181" s="8"/>
      <c r="H181" s="8"/>
      <c r="I181" s="8"/>
    </row>
    <row r="182" spans="2:9" x14ac:dyDescent="0.2">
      <c r="B182" s="8"/>
      <c r="C182" s="8"/>
      <c r="D182" s="8"/>
      <c r="E182" s="8"/>
      <c r="F182" s="8"/>
      <c r="G182" s="8"/>
      <c r="H182" s="8"/>
      <c r="I182" s="8"/>
    </row>
    <row r="183" spans="2:9" x14ac:dyDescent="0.2">
      <c r="B183" s="8"/>
      <c r="C183" s="8"/>
      <c r="D183" s="8"/>
      <c r="E183" s="8"/>
      <c r="F183" s="8"/>
      <c r="G183" s="8"/>
      <c r="H183" s="8"/>
      <c r="I183" s="8"/>
    </row>
    <row r="184" spans="2:9" x14ac:dyDescent="0.2">
      <c r="B184" s="8"/>
      <c r="C184" s="8"/>
      <c r="D184" s="8"/>
      <c r="E184" s="8"/>
      <c r="F184" s="8"/>
      <c r="G184" s="8"/>
      <c r="H184" s="8"/>
      <c r="I184" s="8"/>
    </row>
    <row r="185" spans="2:9" x14ac:dyDescent="0.2">
      <c r="B185" s="8"/>
      <c r="C185" s="8"/>
      <c r="D185" s="8"/>
      <c r="E185" s="8"/>
      <c r="F185" s="8"/>
      <c r="G185" s="8"/>
      <c r="H185" s="8"/>
      <c r="I185" s="8"/>
    </row>
    <row r="186" spans="2:9" x14ac:dyDescent="0.2">
      <c r="B186" s="8"/>
      <c r="C186" s="8"/>
      <c r="D186" s="8"/>
      <c r="E186" s="8"/>
      <c r="F186" s="8"/>
      <c r="G186" s="8"/>
      <c r="H186" s="8"/>
      <c r="I186" s="8"/>
    </row>
    <row r="187" spans="2:9" x14ac:dyDescent="0.2">
      <c r="B187" s="8"/>
      <c r="C187" s="8"/>
      <c r="D187" s="8"/>
      <c r="E187" s="8"/>
      <c r="F187" s="8"/>
      <c r="G187" s="8"/>
      <c r="H187" s="8"/>
      <c r="I187" s="8"/>
    </row>
    <row r="188" spans="2:9" x14ac:dyDescent="0.2">
      <c r="B188" s="8"/>
      <c r="C188" s="8"/>
      <c r="D188" s="8"/>
      <c r="E188" s="8"/>
      <c r="F188" s="8"/>
      <c r="G188" s="8"/>
      <c r="H188" s="8"/>
      <c r="I188" s="8"/>
    </row>
    <row r="189" spans="2:9" x14ac:dyDescent="0.2">
      <c r="B189" s="8"/>
      <c r="C189" s="8"/>
      <c r="D189" s="8"/>
      <c r="E189" s="8"/>
      <c r="F189" s="8"/>
      <c r="G189" s="8"/>
      <c r="H189" s="8"/>
      <c r="I189" s="8"/>
    </row>
    <row r="190" spans="2:9" x14ac:dyDescent="0.2">
      <c r="B190" s="8"/>
      <c r="C190" s="8"/>
      <c r="D190" s="8"/>
      <c r="E190" s="8"/>
      <c r="F190" s="8"/>
      <c r="G190" s="8"/>
      <c r="H190" s="8"/>
      <c r="I190" s="8"/>
    </row>
    <row r="191" spans="2:9" x14ac:dyDescent="0.2">
      <c r="B191" s="8"/>
      <c r="C191" s="8"/>
      <c r="D191" s="8"/>
      <c r="E191" s="8"/>
      <c r="F191" s="8"/>
      <c r="G191" s="8"/>
      <c r="H191" s="8"/>
      <c r="I191" s="8"/>
    </row>
    <row r="192" spans="2:9" x14ac:dyDescent="0.2">
      <c r="B192" s="8"/>
      <c r="C192" s="8"/>
      <c r="D192" s="8"/>
      <c r="E192" s="8"/>
      <c r="F192" s="8"/>
      <c r="G192" s="8"/>
      <c r="H192" s="8"/>
      <c r="I192" s="8"/>
    </row>
    <row r="193" spans="2:9" x14ac:dyDescent="0.2">
      <c r="B193" s="8"/>
      <c r="C193" s="8"/>
      <c r="D193" s="8"/>
      <c r="E193" s="8"/>
      <c r="F193" s="8"/>
      <c r="G193" s="8"/>
      <c r="H193" s="8"/>
      <c r="I193" s="8"/>
    </row>
    <row r="194" spans="2:9" x14ac:dyDescent="0.2">
      <c r="B194" s="8"/>
      <c r="C194" s="8"/>
      <c r="D194" s="8"/>
      <c r="E194" s="8"/>
      <c r="F194" s="8"/>
      <c r="G194" s="8"/>
      <c r="H194" s="8"/>
      <c r="I194" s="8"/>
    </row>
    <row r="195" spans="2:9" x14ac:dyDescent="0.2">
      <c r="B195" s="8"/>
      <c r="C195" s="8"/>
      <c r="D195" s="8"/>
      <c r="E195" s="8"/>
      <c r="F195" s="8"/>
      <c r="G195" s="8"/>
      <c r="H195" s="8"/>
      <c r="I195" s="8"/>
    </row>
    <row r="196" spans="2:9" x14ac:dyDescent="0.2">
      <c r="B196" s="8"/>
      <c r="C196" s="8"/>
      <c r="D196" s="8"/>
      <c r="E196" s="8"/>
      <c r="F196" s="8"/>
      <c r="G196" s="8"/>
      <c r="H196" s="8"/>
      <c r="I196" s="8"/>
    </row>
    <row r="197" spans="2:9" x14ac:dyDescent="0.2">
      <c r="B197" s="8"/>
      <c r="C197" s="8"/>
      <c r="D197" s="8"/>
      <c r="E197" s="8"/>
      <c r="F197" s="8"/>
      <c r="G197" s="8"/>
      <c r="H197" s="8"/>
      <c r="I197" s="8"/>
    </row>
    <row r="198" spans="2:9" x14ac:dyDescent="0.2">
      <c r="B198" s="8"/>
      <c r="C198" s="8"/>
      <c r="D198" s="8"/>
      <c r="E198" s="8"/>
      <c r="F198" s="8"/>
      <c r="G198" s="8"/>
      <c r="H198" s="8"/>
      <c r="I198" s="8"/>
    </row>
    <row r="199" spans="2:9" x14ac:dyDescent="0.2">
      <c r="B199" s="8"/>
      <c r="C199" s="8"/>
      <c r="D199" s="8"/>
      <c r="E199" s="8"/>
      <c r="F199" s="8"/>
      <c r="G199" s="8"/>
      <c r="H199" s="8"/>
      <c r="I199" s="8"/>
    </row>
    <row r="200" spans="2:9" x14ac:dyDescent="0.2">
      <c r="B200" s="8"/>
      <c r="C200" s="8"/>
      <c r="D200" s="8"/>
      <c r="E200" s="8"/>
      <c r="F200" s="8"/>
      <c r="G200" s="8"/>
      <c r="H200" s="8"/>
      <c r="I200" s="8"/>
    </row>
    <row r="201" spans="2:9" x14ac:dyDescent="0.2">
      <c r="B201" s="8"/>
      <c r="C201" s="8"/>
      <c r="D201" s="8"/>
      <c r="E201" s="8"/>
      <c r="F201" s="8"/>
      <c r="G201" s="8"/>
      <c r="H201" s="8"/>
      <c r="I201" s="8"/>
    </row>
    <row r="202" spans="2:9" x14ac:dyDescent="0.2">
      <c r="B202" s="8"/>
      <c r="C202" s="8"/>
      <c r="D202" s="8"/>
      <c r="E202" s="8"/>
      <c r="F202" s="8"/>
      <c r="G202" s="8"/>
      <c r="H202" s="8"/>
      <c r="I202" s="8"/>
    </row>
    <row r="203" spans="2:9" x14ac:dyDescent="0.2">
      <c r="B203" s="8"/>
      <c r="C203" s="8"/>
      <c r="D203" s="8"/>
      <c r="E203" s="8"/>
      <c r="F203" s="8"/>
      <c r="G203" s="8"/>
      <c r="H203" s="8"/>
      <c r="I203" s="8"/>
    </row>
    <row r="204" spans="2:9" x14ac:dyDescent="0.2">
      <c r="B204" s="8"/>
      <c r="C204" s="8"/>
      <c r="D204" s="8"/>
      <c r="E204" s="8"/>
      <c r="F204" s="8"/>
      <c r="G204" s="8"/>
      <c r="H204" s="8"/>
      <c r="I204" s="8"/>
    </row>
    <row r="205" spans="2:9" x14ac:dyDescent="0.2">
      <c r="B205" s="8"/>
      <c r="C205" s="8"/>
      <c r="D205" s="8"/>
      <c r="E205" s="8"/>
      <c r="F205" s="8"/>
      <c r="G205" s="8"/>
      <c r="H205" s="8"/>
      <c r="I205" s="8"/>
    </row>
    <row r="206" spans="2:9" x14ac:dyDescent="0.2">
      <c r="B206" s="8"/>
      <c r="C206" s="8"/>
      <c r="D206" s="8"/>
      <c r="E206" s="8"/>
      <c r="F206" s="8"/>
      <c r="G206" s="8"/>
      <c r="H206" s="8"/>
      <c r="I206" s="8"/>
    </row>
    <row r="207" spans="2:9" x14ac:dyDescent="0.2">
      <c r="B207" s="8"/>
      <c r="C207" s="8"/>
      <c r="D207" s="8"/>
      <c r="E207" s="8"/>
      <c r="F207" s="8"/>
      <c r="G207" s="8"/>
      <c r="H207" s="8"/>
      <c r="I207" s="8"/>
    </row>
    <row r="208" spans="2:9" x14ac:dyDescent="0.2">
      <c r="B208" s="8"/>
      <c r="C208" s="8"/>
      <c r="D208" s="8"/>
      <c r="E208" s="8"/>
      <c r="F208" s="8"/>
      <c r="G208" s="8"/>
      <c r="H208" s="8"/>
      <c r="I208" s="8"/>
    </row>
    <row r="209" spans="2:9" x14ac:dyDescent="0.2">
      <c r="B209" s="8"/>
      <c r="C209" s="8"/>
      <c r="D209" s="8"/>
      <c r="E209" s="8"/>
      <c r="F209" s="8"/>
      <c r="G209" s="8"/>
      <c r="H209" s="8"/>
      <c r="I209" s="8"/>
    </row>
    <row r="210" spans="2:9" x14ac:dyDescent="0.2">
      <c r="B210" s="8"/>
      <c r="C210" s="8"/>
      <c r="D210" s="8"/>
      <c r="E210" s="8"/>
      <c r="F210" s="8"/>
      <c r="G210" s="8"/>
      <c r="H210" s="8"/>
      <c r="I210" s="8"/>
    </row>
    <row r="211" spans="2:9" x14ac:dyDescent="0.2">
      <c r="B211" s="8"/>
      <c r="C211" s="8"/>
      <c r="D211" s="8"/>
      <c r="E211" s="8"/>
      <c r="F211" s="8"/>
      <c r="G211" s="8"/>
      <c r="H211" s="8"/>
      <c r="I211" s="8"/>
    </row>
    <row r="212" spans="2:9" x14ac:dyDescent="0.2">
      <c r="B212" s="8"/>
      <c r="C212" s="8"/>
      <c r="D212" s="8"/>
      <c r="E212" s="8"/>
      <c r="F212" s="8"/>
      <c r="G212" s="8"/>
      <c r="H212" s="8"/>
      <c r="I212" s="8"/>
    </row>
    <row r="213" spans="2:9" x14ac:dyDescent="0.2">
      <c r="B213" s="8"/>
      <c r="C213" s="8"/>
      <c r="D213" s="8"/>
      <c r="E213" s="8"/>
      <c r="F213" s="8"/>
      <c r="G213" s="8"/>
      <c r="H213" s="8"/>
      <c r="I213" s="8"/>
    </row>
    <row r="214" spans="2:9" x14ac:dyDescent="0.2">
      <c r="B214" s="8"/>
      <c r="C214" s="8"/>
      <c r="D214" s="8"/>
      <c r="E214" s="8"/>
      <c r="F214" s="8"/>
      <c r="G214" s="8"/>
      <c r="H214" s="8"/>
      <c r="I214" s="8"/>
    </row>
    <row r="215" spans="2:9" x14ac:dyDescent="0.2">
      <c r="B215" s="8"/>
      <c r="C215" s="8"/>
      <c r="D215" s="8"/>
      <c r="E215" s="8"/>
      <c r="F215" s="8"/>
      <c r="G215" s="8"/>
      <c r="H215" s="8"/>
      <c r="I215" s="8"/>
    </row>
    <row r="216" spans="2:9" x14ac:dyDescent="0.2">
      <c r="B216" s="8"/>
      <c r="C216" s="8"/>
      <c r="D216" s="8"/>
      <c r="E216" s="8"/>
      <c r="F216" s="8"/>
      <c r="G216" s="8"/>
      <c r="H216" s="8"/>
      <c r="I216" s="8"/>
    </row>
    <row r="217" spans="2:9" x14ac:dyDescent="0.2">
      <c r="B217" s="8"/>
      <c r="C217" s="8"/>
      <c r="D217" s="8"/>
      <c r="E217" s="8"/>
      <c r="F217" s="8"/>
      <c r="G217" s="8"/>
      <c r="H217" s="8"/>
      <c r="I217" s="8"/>
    </row>
    <row r="218" spans="2:9" x14ac:dyDescent="0.2">
      <c r="B218" s="8"/>
      <c r="C218" s="8"/>
      <c r="D218" s="8"/>
      <c r="E218" s="8"/>
      <c r="F218" s="8"/>
      <c r="G218" s="8"/>
      <c r="H218" s="8"/>
      <c r="I218" s="8"/>
    </row>
    <row r="219" spans="2:9" x14ac:dyDescent="0.2">
      <c r="B219" s="8"/>
      <c r="C219" s="8"/>
      <c r="D219" s="8"/>
      <c r="E219" s="8"/>
      <c r="F219" s="8"/>
      <c r="G219" s="8"/>
      <c r="H219" s="8"/>
      <c r="I219" s="8"/>
    </row>
    <row r="220" spans="2:9" x14ac:dyDescent="0.2">
      <c r="B220" s="8"/>
      <c r="C220" s="8"/>
      <c r="D220" s="8"/>
      <c r="E220" s="8"/>
      <c r="F220" s="8"/>
      <c r="G220" s="8"/>
      <c r="H220" s="8"/>
      <c r="I220" s="8"/>
    </row>
    <row r="221" spans="2:9" x14ac:dyDescent="0.2">
      <c r="B221" s="8"/>
      <c r="C221" s="8"/>
      <c r="D221" s="8"/>
      <c r="E221" s="8"/>
      <c r="F221" s="8"/>
      <c r="G221" s="8"/>
      <c r="H221" s="8"/>
      <c r="I221" s="8"/>
    </row>
    <row r="222" spans="2:9" x14ac:dyDescent="0.2">
      <c r="B222" s="8"/>
      <c r="C222" s="8"/>
      <c r="D222" s="8"/>
      <c r="E222" s="8"/>
      <c r="F222" s="8"/>
      <c r="G222" s="8"/>
      <c r="H222" s="8"/>
      <c r="I222" s="8"/>
    </row>
    <row r="223" spans="2:9" x14ac:dyDescent="0.2">
      <c r="B223" s="8"/>
      <c r="C223" s="8"/>
      <c r="D223" s="8"/>
      <c r="E223" s="8"/>
      <c r="F223" s="8"/>
      <c r="G223" s="8"/>
      <c r="H223" s="8"/>
      <c r="I223" s="8"/>
    </row>
    <row r="224" spans="2:9" x14ac:dyDescent="0.2">
      <c r="B224" s="8"/>
      <c r="C224" s="8"/>
      <c r="D224" s="8"/>
      <c r="E224" s="8"/>
      <c r="F224" s="8"/>
      <c r="G224" s="8"/>
      <c r="H224" s="8"/>
      <c r="I224" s="8"/>
    </row>
    <row r="225" spans="2:9" x14ac:dyDescent="0.2">
      <c r="B225" s="8"/>
      <c r="C225" s="8"/>
      <c r="D225" s="8"/>
      <c r="E225" s="8"/>
      <c r="F225" s="8"/>
      <c r="G225" s="8"/>
      <c r="H225" s="8"/>
      <c r="I225" s="8"/>
    </row>
    <row r="226" spans="2:9" x14ac:dyDescent="0.2">
      <c r="B226" s="8"/>
      <c r="C226" s="8"/>
      <c r="D226" s="8"/>
      <c r="E226" s="8"/>
      <c r="F226" s="8"/>
      <c r="G226" s="8"/>
      <c r="H226" s="8"/>
      <c r="I226" s="8"/>
    </row>
    <row r="227" spans="2:9" x14ac:dyDescent="0.2">
      <c r="B227" s="8"/>
      <c r="C227" s="8"/>
      <c r="D227" s="8"/>
      <c r="E227" s="8"/>
      <c r="F227" s="8"/>
      <c r="G227" s="8"/>
      <c r="H227" s="8"/>
      <c r="I227" s="8"/>
    </row>
    <row r="228" spans="2:9" x14ac:dyDescent="0.2">
      <c r="B228" s="8"/>
      <c r="C228" s="8"/>
      <c r="D228" s="8"/>
      <c r="E228" s="8"/>
      <c r="F228" s="8"/>
      <c r="G228" s="8"/>
      <c r="H228" s="8"/>
      <c r="I228" s="8"/>
    </row>
    <row r="229" spans="2:9" x14ac:dyDescent="0.2">
      <c r="B229" s="8"/>
      <c r="C229" s="8"/>
      <c r="D229" s="8"/>
      <c r="E229" s="8"/>
      <c r="F229" s="8"/>
      <c r="G229" s="8"/>
      <c r="H229" s="8"/>
      <c r="I229" s="8"/>
    </row>
    <row r="230" spans="2:9" x14ac:dyDescent="0.2">
      <c r="B230" s="8"/>
      <c r="C230" s="8"/>
      <c r="D230" s="8"/>
      <c r="E230" s="8"/>
      <c r="F230" s="8"/>
      <c r="G230" s="8"/>
      <c r="H230" s="8"/>
      <c r="I230" s="8"/>
    </row>
    <row r="231" spans="2:9" x14ac:dyDescent="0.2">
      <c r="B231" s="8"/>
      <c r="C231" s="8"/>
      <c r="D231" s="8"/>
      <c r="E231" s="8"/>
      <c r="F231" s="8"/>
      <c r="G231" s="8"/>
      <c r="H231" s="8"/>
      <c r="I231" s="8"/>
    </row>
    <row r="232" spans="2:9" x14ac:dyDescent="0.2">
      <c r="B232" s="8"/>
      <c r="C232" s="8"/>
      <c r="D232" s="8"/>
      <c r="E232" s="8"/>
      <c r="F232" s="8"/>
      <c r="G232" s="8"/>
      <c r="H232" s="8"/>
      <c r="I232" s="8"/>
    </row>
    <row r="233" spans="2:9" x14ac:dyDescent="0.2">
      <c r="B233" s="8"/>
      <c r="C233" s="8"/>
      <c r="D233" s="8"/>
      <c r="E233" s="8"/>
      <c r="F233" s="8"/>
      <c r="G233" s="8"/>
      <c r="H233" s="8"/>
      <c r="I233" s="8"/>
    </row>
    <row r="234" spans="2:9" x14ac:dyDescent="0.2">
      <c r="B234" s="8"/>
      <c r="C234" s="8"/>
      <c r="D234" s="8"/>
      <c r="E234" s="8"/>
      <c r="F234" s="8"/>
      <c r="G234" s="8"/>
      <c r="H234" s="8"/>
      <c r="I234" s="8"/>
    </row>
    <row r="235" spans="2:9" x14ac:dyDescent="0.2">
      <c r="B235" s="8"/>
      <c r="C235" s="8"/>
      <c r="D235" s="8"/>
      <c r="E235" s="8"/>
      <c r="F235" s="8"/>
      <c r="G235" s="8"/>
      <c r="H235" s="8"/>
      <c r="I235" s="8"/>
    </row>
    <row r="236" spans="2:9" x14ac:dyDescent="0.2">
      <c r="B236" s="8"/>
      <c r="C236" s="8"/>
      <c r="D236" s="8"/>
      <c r="E236" s="8"/>
      <c r="F236" s="8"/>
      <c r="G236" s="8"/>
      <c r="H236" s="8"/>
      <c r="I236" s="8"/>
    </row>
    <row r="237" spans="2:9" x14ac:dyDescent="0.2">
      <c r="B237" s="8"/>
      <c r="C237" s="8"/>
      <c r="D237" s="8"/>
      <c r="E237" s="8"/>
      <c r="F237" s="8"/>
      <c r="G237" s="8"/>
      <c r="H237" s="8"/>
      <c r="I237" s="8"/>
    </row>
    <row r="238" spans="2:9" x14ac:dyDescent="0.2">
      <c r="B238" s="8"/>
      <c r="C238" s="8"/>
      <c r="D238" s="8"/>
      <c r="E238" s="8"/>
      <c r="F238" s="8"/>
      <c r="G238" s="8"/>
      <c r="H238" s="8"/>
      <c r="I238" s="8"/>
    </row>
  </sheetData>
  <mergeCells count="9">
    <mergeCell ref="B8:I9"/>
    <mergeCell ref="H5:I5"/>
    <mergeCell ref="E6:F6"/>
    <mergeCell ref="H1:I1"/>
    <mergeCell ref="H2:I2"/>
    <mergeCell ref="H3:I3"/>
    <mergeCell ref="H6:I6"/>
    <mergeCell ref="C5:F5"/>
    <mergeCell ref="B1:F3"/>
  </mergeCells>
  <hyperlinks>
    <hyperlink ref="D12" location="'Depreciacion Mejoras'!O5" display="'Depreciacion Mejoras'!O5" xr:uid="{00000000-0004-0000-0100-000000000000}"/>
    <hyperlink ref="D13" location="'Amortizacion diferidos'!O5" display="DO-3" xr:uid="{00000000-0004-0000-0100-000001000000}"/>
    <hyperlink ref="D14" location="'Diferencia cambio'!O5" display="DO-4" xr:uid="{00000000-0004-0000-0100-000002000000}"/>
    <hyperlink ref="D17" location="'Cálculo actuarial'!L5" display="DO-1" xr:uid="{00000000-0004-0000-0100-000003000000}"/>
    <hyperlink ref="D18" location="'Interes bonos'!L5" display="DO-5" xr:uid="{00000000-0004-0000-01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25"/>
  <sheetViews>
    <sheetView showGridLines="0" workbookViewId="0">
      <selection activeCell="L3" sqref="L3"/>
    </sheetView>
  </sheetViews>
  <sheetFormatPr baseColWidth="10" defaultColWidth="0" defaultRowHeight="14.25" x14ac:dyDescent="0.2"/>
  <cols>
    <col min="1" max="1" width="2.85546875" style="1" customWidth="1"/>
    <col min="2" max="2" width="40.85546875" style="1" customWidth="1"/>
    <col min="3" max="3" width="14.140625" style="1" customWidth="1"/>
    <col min="4" max="4" width="15.5703125" style="1" customWidth="1"/>
    <col min="5" max="5" width="13.7109375" style="1" customWidth="1"/>
    <col min="6" max="6" width="14.28515625" style="1" bestFit="1" customWidth="1"/>
    <col min="7" max="7" width="12.5703125" style="1" bestFit="1" customWidth="1"/>
    <col min="8" max="9" width="11.42578125" style="1" customWidth="1"/>
    <col min="10" max="10" width="14.7109375" style="1" customWidth="1"/>
    <col min="11" max="11" width="16.85546875" style="1" customWidth="1"/>
    <col min="12" max="12" width="15.140625" style="1" customWidth="1"/>
    <col min="13" max="13" width="11.42578125" style="1" customWidth="1"/>
    <col min="14" max="14" width="11.42578125" style="1" hidden="1" customWidth="1"/>
    <col min="15" max="21" width="0" style="1" hidden="1" customWidth="1"/>
    <col min="22" max="16384" width="11.42578125" style="1" hidden="1"/>
  </cols>
  <sheetData>
    <row r="1" spans="1:18" s="9" customFormat="1" ht="24.75" customHeight="1" x14ac:dyDescent="0.25">
      <c r="A1" s="347"/>
      <c r="B1" s="415" t="s">
        <v>199</v>
      </c>
      <c r="C1" s="415"/>
      <c r="D1" s="415"/>
      <c r="E1" s="415"/>
      <c r="F1" s="415"/>
      <c r="G1" s="415"/>
      <c r="H1" s="415"/>
      <c r="I1" s="415"/>
      <c r="J1" s="415"/>
      <c r="K1" s="397" t="s">
        <v>259</v>
      </c>
      <c r="L1" s="395" t="s">
        <v>262</v>
      </c>
    </row>
    <row r="2" spans="1:18" s="9" customFormat="1" ht="24.75" customHeight="1" x14ac:dyDescent="0.25">
      <c r="A2" s="347"/>
      <c r="B2" s="415"/>
      <c r="C2" s="415"/>
      <c r="D2" s="415"/>
      <c r="E2" s="415"/>
      <c r="F2" s="415"/>
      <c r="G2" s="415"/>
      <c r="H2" s="415"/>
      <c r="I2" s="415"/>
      <c r="J2" s="415"/>
      <c r="K2" s="397" t="s">
        <v>260</v>
      </c>
      <c r="L2" s="395">
        <v>1</v>
      </c>
    </row>
    <row r="3" spans="1:18" s="8" customFormat="1" ht="24.75" customHeight="1" x14ac:dyDescent="0.2">
      <c r="A3" s="347"/>
      <c r="B3" s="415"/>
      <c r="C3" s="415"/>
      <c r="D3" s="415"/>
      <c r="E3" s="415"/>
      <c r="F3" s="415"/>
      <c r="G3" s="415"/>
      <c r="H3" s="415"/>
      <c r="I3" s="415"/>
      <c r="J3" s="415"/>
      <c r="K3" s="397" t="s">
        <v>268</v>
      </c>
      <c r="L3" s="396">
        <v>44573</v>
      </c>
    </row>
    <row r="4" spans="1:18" s="14" customFormat="1" ht="14.25" customHeight="1" thickBot="1" x14ac:dyDescent="0.3">
      <c r="B4" s="36"/>
      <c r="C4" s="36"/>
      <c r="D4" s="36"/>
      <c r="E4" s="36"/>
      <c r="F4" s="36"/>
      <c r="G4" s="36"/>
      <c r="H4" s="36"/>
      <c r="I4" s="37"/>
      <c r="J4" s="38"/>
      <c r="K4" s="38"/>
      <c r="L4" s="9"/>
      <c r="M4" s="21"/>
      <c r="N4" s="12"/>
      <c r="O4" s="12"/>
      <c r="P4" s="11"/>
      <c r="Q4" s="11"/>
      <c r="R4" s="11"/>
    </row>
    <row r="5" spans="1:18" s="8" customFormat="1" ht="22.5" customHeight="1" thickBot="1" x14ac:dyDescent="0.25">
      <c r="A5" s="10"/>
      <c r="B5" s="15" t="s">
        <v>185</v>
      </c>
      <c r="C5" s="413" t="s">
        <v>4</v>
      </c>
      <c r="D5" s="413"/>
      <c r="E5" s="413"/>
      <c r="F5" s="413"/>
      <c r="G5" s="413"/>
      <c r="H5" s="416"/>
      <c r="I5" s="20" t="s">
        <v>186</v>
      </c>
      <c r="J5" s="31"/>
      <c r="K5" s="32" t="s">
        <v>187</v>
      </c>
      <c r="L5" s="33"/>
    </row>
    <row r="6" spans="1:18" s="8" customFormat="1" ht="42.75" customHeight="1" thickBot="1" x14ac:dyDescent="0.25">
      <c r="A6" s="14"/>
      <c r="B6" s="15" t="s">
        <v>188</v>
      </c>
      <c r="C6" s="413" t="s">
        <v>0</v>
      </c>
      <c r="D6" s="413"/>
      <c r="E6" s="17" t="s">
        <v>189</v>
      </c>
      <c r="F6" s="417" t="s">
        <v>0</v>
      </c>
      <c r="G6" s="417"/>
      <c r="H6" s="417"/>
      <c r="I6" s="20" t="s">
        <v>184</v>
      </c>
      <c r="J6" s="19" t="s">
        <v>190</v>
      </c>
      <c r="K6" s="20" t="s">
        <v>191</v>
      </c>
      <c r="L6" s="34" t="s">
        <v>198</v>
      </c>
    </row>
    <row r="7" spans="1:18" s="8" customFormat="1" ht="9" customHeight="1" thickBot="1" x14ac:dyDescent="0.25">
      <c r="A7" s="14"/>
      <c r="B7" s="36"/>
      <c r="C7" s="36"/>
      <c r="D7" s="36"/>
      <c r="E7" s="36"/>
      <c r="F7" s="36"/>
      <c r="G7" s="36"/>
      <c r="H7" s="36"/>
      <c r="I7" s="37"/>
      <c r="J7" s="38"/>
      <c r="K7" s="38"/>
      <c r="L7" s="9"/>
    </row>
    <row r="8" spans="1:18" s="8" customFormat="1" ht="18.75" customHeight="1" thickBot="1" x14ac:dyDescent="0.25">
      <c r="B8" s="418" t="s">
        <v>192</v>
      </c>
      <c r="C8" s="419"/>
      <c r="D8" s="419"/>
      <c r="E8" s="419"/>
      <c r="F8" s="419"/>
      <c r="G8" s="419"/>
      <c r="H8" s="419"/>
      <c r="I8" s="419"/>
      <c r="J8" s="419"/>
      <c r="K8" s="419"/>
      <c r="L8" s="420"/>
    </row>
    <row r="9" spans="1:18" s="241" customFormat="1" ht="19.5" customHeight="1" x14ac:dyDescent="0.2">
      <c r="A9" s="8"/>
      <c r="B9" s="423" t="s">
        <v>244</v>
      </c>
      <c r="C9" s="424"/>
      <c r="D9" s="424"/>
      <c r="E9" s="424"/>
      <c r="F9" s="424"/>
      <c r="G9" s="424"/>
      <c r="H9" s="424"/>
      <c r="I9" s="424"/>
      <c r="J9" s="424"/>
      <c r="K9" s="424"/>
      <c r="L9" s="425"/>
    </row>
    <row r="10" spans="1:18" s="241" customFormat="1" ht="19.5" customHeight="1" x14ac:dyDescent="0.2">
      <c r="A10" s="8"/>
      <c r="B10" s="28"/>
      <c r="C10" s="8"/>
      <c r="D10" s="8"/>
      <c r="E10" s="8"/>
      <c r="F10" s="8"/>
      <c r="G10" s="8"/>
      <c r="H10" s="8"/>
      <c r="I10" s="8"/>
      <c r="J10" s="8"/>
      <c r="K10" s="8"/>
      <c r="L10" s="25"/>
    </row>
    <row r="11" spans="1:18" s="241" customFormat="1" ht="19.5" customHeight="1" x14ac:dyDescent="0.2">
      <c r="A11" s="8"/>
      <c r="B11" s="421" t="s">
        <v>77</v>
      </c>
      <c r="C11" s="422"/>
      <c r="D11" s="56"/>
      <c r="E11" s="56"/>
      <c r="F11" s="56"/>
      <c r="G11" s="56"/>
      <c r="H11" s="56"/>
      <c r="I11" s="56"/>
      <c r="J11" s="56"/>
      <c r="K11" s="8"/>
      <c r="L11" s="25"/>
    </row>
    <row r="12" spans="1:18" s="241" customFormat="1" ht="19.5" customHeight="1" x14ac:dyDescent="0.25">
      <c r="B12" s="401" t="s">
        <v>229</v>
      </c>
      <c r="C12" s="402" t="s">
        <v>78</v>
      </c>
      <c r="D12" s="402" t="s">
        <v>78</v>
      </c>
      <c r="E12" s="402" t="s">
        <v>78</v>
      </c>
      <c r="F12" s="402" t="s">
        <v>78</v>
      </c>
      <c r="G12" s="402" t="s">
        <v>78</v>
      </c>
      <c r="H12" s="402" t="s">
        <v>78</v>
      </c>
      <c r="I12" s="402" t="s">
        <v>78</v>
      </c>
      <c r="J12" s="402" t="s">
        <v>78</v>
      </c>
      <c r="L12" s="242"/>
    </row>
    <row r="13" spans="1:18" s="241" customFormat="1" ht="19.5" customHeight="1" x14ac:dyDescent="0.25">
      <c r="B13" s="401" t="s">
        <v>230</v>
      </c>
      <c r="C13" s="402" t="s">
        <v>83</v>
      </c>
      <c r="D13" s="402" t="s">
        <v>83</v>
      </c>
      <c r="E13" s="402" t="s">
        <v>83</v>
      </c>
      <c r="F13" s="402" t="s">
        <v>83</v>
      </c>
      <c r="G13" s="402" t="s">
        <v>83</v>
      </c>
      <c r="H13" s="402" t="s">
        <v>83</v>
      </c>
      <c r="I13" s="402" t="s">
        <v>83</v>
      </c>
      <c r="J13" s="402" t="s">
        <v>83</v>
      </c>
      <c r="L13" s="242"/>
    </row>
    <row r="14" spans="1:18" s="241" customFormat="1" ht="19.5" customHeight="1" x14ac:dyDescent="0.25">
      <c r="B14" s="401" t="s">
        <v>245</v>
      </c>
      <c r="C14" s="402" t="s">
        <v>79</v>
      </c>
      <c r="D14" s="402" t="s">
        <v>79</v>
      </c>
      <c r="E14" s="402" t="s">
        <v>79</v>
      </c>
      <c r="F14" s="402" t="s">
        <v>79</v>
      </c>
      <c r="G14" s="402" t="s">
        <v>79</v>
      </c>
      <c r="H14" s="402" t="s">
        <v>79</v>
      </c>
      <c r="I14" s="402" t="s">
        <v>79</v>
      </c>
      <c r="J14" s="402" t="s">
        <v>79</v>
      </c>
      <c r="L14" s="242"/>
    </row>
    <row r="15" spans="1:18" s="8" customFormat="1" x14ac:dyDescent="0.2">
      <c r="A15" s="241"/>
      <c r="B15" s="401" t="s">
        <v>246</v>
      </c>
      <c r="C15" s="402" t="s">
        <v>82</v>
      </c>
      <c r="D15" s="402" t="s">
        <v>82</v>
      </c>
      <c r="E15" s="402" t="s">
        <v>82</v>
      </c>
      <c r="F15" s="402" t="s">
        <v>82</v>
      </c>
      <c r="G15" s="402" t="s">
        <v>82</v>
      </c>
      <c r="H15" s="402" t="s">
        <v>82</v>
      </c>
      <c r="I15" s="402" t="s">
        <v>82</v>
      </c>
      <c r="J15" s="402" t="s">
        <v>82</v>
      </c>
      <c r="K15" s="241"/>
      <c r="L15" s="242"/>
    </row>
    <row r="16" spans="1:18" s="8" customFormat="1" ht="19.5" customHeight="1" x14ac:dyDescent="0.2">
      <c r="A16" s="241"/>
      <c r="B16" s="401" t="s">
        <v>231</v>
      </c>
      <c r="C16" s="402" t="s">
        <v>80</v>
      </c>
      <c r="D16" s="402" t="s">
        <v>80</v>
      </c>
      <c r="E16" s="402" t="s">
        <v>80</v>
      </c>
      <c r="F16" s="402" t="s">
        <v>80</v>
      </c>
      <c r="G16" s="402" t="s">
        <v>80</v>
      </c>
      <c r="H16" s="402" t="s">
        <v>80</v>
      </c>
      <c r="I16" s="402" t="s">
        <v>80</v>
      </c>
      <c r="J16" s="402" t="s">
        <v>80</v>
      </c>
      <c r="K16" s="241"/>
      <c r="L16" s="242"/>
    </row>
    <row r="17" spans="1:12" s="8" customFormat="1" x14ac:dyDescent="0.2">
      <c r="A17" s="241"/>
      <c r="B17" s="401" t="s">
        <v>232</v>
      </c>
      <c r="C17" s="402" t="s">
        <v>81</v>
      </c>
      <c r="D17" s="402" t="s">
        <v>81</v>
      </c>
      <c r="E17" s="402" t="s">
        <v>81</v>
      </c>
      <c r="F17" s="402" t="s">
        <v>81</v>
      </c>
      <c r="G17" s="402" t="s">
        <v>81</v>
      </c>
      <c r="H17" s="402" t="s">
        <v>81</v>
      </c>
      <c r="I17" s="402" t="s">
        <v>81</v>
      </c>
      <c r="J17" s="402" t="s">
        <v>81</v>
      </c>
      <c r="K17" s="241"/>
      <c r="L17" s="242"/>
    </row>
    <row r="18" spans="1:12" s="8" customFormat="1" ht="15" thickBot="1" x14ac:dyDescent="0.25">
      <c r="B18" s="42"/>
      <c r="C18" s="56"/>
      <c r="D18" s="56"/>
      <c r="E18" s="56"/>
      <c r="F18" s="56"/>
      <c r="G18" s="56"/>
      <c r="H18" s="56"/>
      <c r="I18" s="56"/>
      <c r="J18" s="56"/>
      <c r="L18" s="25"/>
    </row>
    <row r="19" spans="1:12" s="8" customFormat="1" ht="15.75" thickBot="1" x14ac:dyDescent="0.25">
      <c r="B19" s="418" t="s">
        <v>197</v>
      </c>
      <c r="C19" s="419"/>
      <c r="D19" s="419"/>
      <c r="E19" s="419"/>
      <c r="F19" s="419"/>
      <c r="G19" s="419"/>
      <c r="H19" s="419"/>
      <c r="I19" s="419"/>
      <c r="J19" s="419"/>
      <c r="K19" s="419"/>
      <c r="L19" s="420"/>
    </row>
    <row r="20" spans="1:12" s="8" customFormat="1" x14ac:dyDescent="0.2">
      <c r="B20" s="28"/>
      <c r="L20" s="25"/>
    </row>
    <row r="21" spans="1:12" s="8" customFormat="1" x14ac:dyDescent="0.2">
      <c r="B21" s="28" t="s">
        <v>84</v>
      </c>
      <c r="L21" s="25"/>
    </row>
    <row r="22" spans="1:12" s="8" customFormat="1" ht="15" thickBot="1" x14ac:dyDescent="0.25">
      <c r="B22" s="28"/>
      <c r="L22" s="25"/>
    </row>
    <row r="23" spans="1:12" s="8" customFormat="1" ht="15" x14ac:dyDescent="0.25">
      <c r="B23" s="358" t="s">
        <v>3</v>
      </c>
      <c r="C23" s="359" t="s">
        <v>218</v>
      </c>
      <c r="D23" s="359" t="s">
        <v>218</v>
      </c>
      <c r="E23" s="360" t="s">
        <v>85</v>
      </c>
      <c r="F23" s="360"/>
      <c r="G23" s="361" t="s">
        <v>66</v>
      </c>
      <c r="L23" s="25"/>
    </row>
    <row r="24" spans="1:12" s="8" customFormat="1" x14ac:dyDescent="0.2">
      <c r="B24" s="43" t="s">
        <v>86</v>
      </c>
      <c r="C24" s="47">
        <v>49891</v>
      </c>
      <c r="D24" s="47">
        <v>48036</v>
      </c>
      <c r="E24" s="48">
        <f>+C24-D24</f>
        <v>1855</v>
      </c>
      <c r="F24" s="44"/>
      <c r="G24" s="217">
        <f>E24/D24</f>
        <v>3.8616870680323094E-2</v>
      </c>
      <c r="L24" s="25"/>
    </row>
    <row r="25" spans="1:12" s="8" customFormat="1" x14ac:dyDescent="0.2">
      <c r="B25" s="43" t="s">
        <v>87</v>
      </c>
      <c r="C25" s="47">
        <v>14181</v>
      </c>
      <c r="D25" s="47">
        <v>9031</v>
      </c>
      <c r="E25" s="48">
        <f>+C25-D25</f>
        <v>5150</v>
      </c>
      <c r="F25" s="44"/>
      <c r="G25" s="217">
        <f t="shared" ref="G25" si="0">E25/D25</f>
        <v>0.57025800022145945</v>
      </c>
      <c r="L25" s="25"/>
    </row>
    <row r="26" spans="1:12" s="8" customFormat="1" ht="15" x14ac:dyDescent="0.25">
      <c r="B26" s="43" t="s">
        <v>88</v>
      </c>
      <c r="C26" s="47">
        <f>C24+C25</f>
        <v>64072</v>
      </c>
      <c r="D26" s="47">
        <f>D24+D25</f>
        <v>57067</v>
      </c>
      <c r="E26" s="47">
        <f>E24+E25</f>
        <v>7005</v>
      </c>
      <c r="F26" s="240" t="s">
        <v>118</v>
      </c>
      <c r="G26" s="217">
        <f>E26/D26</f>
        <v>0.12275045122399986</v>
      </c>
      <c r="L26" s="25"/>
    </row>
    <row r="27" spans="1:12" s="8" customFormat="1" x14ac:dyDescent="0.2">
      <c r="B27" s="43" t="s">
        <v>89</v>
      </c>
      <c r="C27" s="51">
        <f>-16440-5149</f>
        <v>-21589</v>
      </c>
      <c r="D27" s="51">
        <v>-17972</v>
      </c>
      <c r="E27" s="50">
        <f>+C27-D27</f>
        <v>-3617</v>
      </c>
      <c r="F27" s="44"/>
      <c r="G27" s="217">
        <f t="shared" ref="G27:G28" si="1">E27/D27</f>
        <v>0.2012575116848431</v>
      </c>
      <c r="L27" s="25"/>
    </row>
    <row r="28" spans="1:12" s="8" customFormat="1" ht="15.75" thickBot="1" x14ac:dyDescent="0.3">
      <c r="B28" s="45" t="s">
        <v>90</v>
      </c>
      <c r="C28" s="49">
        <f>C26+C27</f>
        <v>42483</v>
      </c>
      <c r="D28" s="49">
        <f>D26+D27</f>
        <v>39095</v>
      </c>
      <c r="E28" s="49">
        <f>E26+E27</f>
        <v>3388</v>
      </c>
      <c r="F28" s="46"/>
      <c r="G28" s="218">
        <f t="shared" si="1"/>
        <v>8.6660698299015224E-2</v>
      </c>
      <c r="L28" s="25"/>
    </row>
    <row r="29" spans="1:12" s="8" customFormat="1" ht="15" x14ac:dyDescent="0.25">
      <c r="B29" s="28"/>
      <c r="C29" s="195" t="s">
        <v>193</v>
      </c>
      <c r="L29" s="25"/>
    </row>
    <row r="30" spans="1:12" s="8" customFormat="1" x14ac:dyDescent="0.2">
      <c r="B30" s="28"/>
      <c r="C30" s="57"/>
      <c r="L30" s="25"/>
    </row>
    <row r="31" spans="1:12" s="55" customFormat="1" ht="15.75" customHeight="1" x14ac:dyDescent="0.2">
      <c r="A31" s="8"/>
      <c r="B31" s="28" t="s">
        <v>91</v>
      </c>
      <c r="C31" s="8"/>
      <c r="D31" s="8"/>
      <c r="E31" s="8"/>
      <c r="F31" s="8"/>
      <c r="G31" s="8"/>
      <c r="H31" s="8"/>
      <c r="I31" s="8"/>
      <c r="J31" s="8"/>
      <c r="K31" s="8"/>
      <c r="L31" s="25"/>
    </row>
    <row r="32" spans="1:12" s="55" customFormat="1" ht="15.75" customHeight="1" thickBot="1" x14ac:dyDescent="0.25">
      <c r="A32" s="8"/>
      <c r="B32" s="28"/>
      <c r="C32" s="8"/>
      <c r="D32" s="8"/>
      <c r="E32" s="8"/>
      <c r="F32" s="8"/>
      <c r="G32" s="8"/>
      <c r="H32" s="8"/>
      <c r="I32" s="8"/>
      <c r="J32" s="8"/>
      <c r="K32" s="8"/>
      <c r="L32" s="25"/>
    </row>
    <row r="33" spans="1:12" s="55" customFormat="1" ht="15.75" customHeight="1" x14ac:dyDescent="0.25">
      <c r="A33" s="8"/>
      <c r="B33" s="362" t="s">
        <v>92</v>
      </c>
      <c r="C33" s="363" t="s">
        <v>233</v>
      </c>
      <c r="D33" s="363" t="s">
        <v>234</v>
      </c>
      <c r="E33" s="364" t="s">
        <v>235</v>
      </c>
      <c r="F33" s="60"/>
      <c r="G33" s="8"/>
      <c r="H33" s="8"/>
      <c r="I33" s="8"/>
      <c r="J33" s="8"/>
      <c r="K33" s="8"/>
      <c r="L33" s="25"/>
    </row>
    <row r="34" spans="1:12" s="55" customFormat="1" ht="15.75" customHeight="1" x14ac:dyDescent="0.25">
      <c r="B34" s="198" t="s">
        <v>236</v>
      </c>
      <c r="C34" s="199">
        <v>55750</v>
      </c>
      <c r="D34" s="199">
        <f>48036+9031</f>
        <v>57067</v>
      </c>
      <c r="E34" s="200">
        <f>49891+14181</f>
        <v>64072</v>
      </c>
      <c r="F34" s="239" t="s">
        <v>117</v>
      </c>
      <c r="L34" s="63"/>
    </row>
    <row r="35" spans="1:12" s="55" customFormat="1" ht="15.75" customHeight="1" x14ac:dyDescent="0.25">
      <c r="B35" s="201" t="s">
        <v>100</v>
      </c>
      <c r="C35" s="202">
        <v>35803</v>
      </c>
      <c r="D35" s="202">
        <f>D34-D36</f>
        <v>39095</v>
      </c>
      <c r="E35" s="203">
        <v>42483</v>
      </c>
      <c r="F35" s="224" t="s">
        <v>119</v>
      </c>
      <c r="L35" s="63"/>
    </row>
    <row r="36" spans="1:12" s="55" customFormat="1" ht="15.75" customHeight="1" x14ac:dyDescent="0.25">
      <c r="B36" s="204" t="s">
        <v>101</v>
      </c>
      <c r="C36" s="205">
        <f>C34-C35</f>
        <v>19947</v>
      </c>
      <c r="D36" s="205">
        <v>17972</v>
      </c>
      <c r="E36" s="206">
        <f>E34-E35</f>
        <v>21589</v>
      </c>
      <c r="F36" s="207"/>
      <c r="L36" s="63"/>
    </row>
    <row r="37" spans="1:12" s="55" customFormat="1" ht="15.75" customHeight="1" x14ac:dyDescent="0.25">
      <c r="B37" s="198"/>
      <c r="C37" s="199"/>
      <c r="D37" s="199"/>
      <c r="E37" s="200"/>
      <c r="F37" s="207"/>
      <c r="L37" s="63"/>
    </row>
    <row r="38" spans="1:12" s="55" customFormat="1" ht="15.75" customHeight="1" x14ac:dyDescent="0.25">
      <c r="B38" s="208" t="s">
        <v>94</v>
      </c>
      <c r="C38" s="199"/>
      <c r="D38" s="199"/>
      <c r="E38" s="200"/>
      <c r="F38" s="207"/>
      <c r="L38" s="63"/>
    </row>
    <row r="39" spans="1:12" s="8" customFormat="1" x14ac:dyDescent="0.2">
      <c r="A39" s="55"/>
      <c r="B39" s="198" t="s">
        <v>93</v>
      </c>
      <c r="C39" s="209">
        <f>C36/C34</f>
        <v>0.35779372197309417</v>
      </c>
      <c r="D39" s="209">
        <f>D36/D34</f>
        <v>0.31492806700895437</v>
      </c>
      <c r="E39" s="210">
        <f>E36/E34</f>
        <v>0.33694905731052566</v>
      </c>
      <c r="F39" s="211"/>
      <c r="G39" s="55"/>
      <c r="H39" s="55"/>
      <c r="I39" s="55"/>
      <c r="J39" s="55"/>
      <c r="K39" s="55"/>
      <c r="L39" s="63"/>
    </row>
    <row r="40" spans="1:12" s="8" customFormat="1" x14ac:dyDescent="0.2">
      <c r="A40" s="55"/>
      <c r="B40" s="201" t="s">
        <v>70</v>
      </c>
      <c r="C40" s="212">
        <f>C35/C34</f>
        <v>0.64220627802690577</v>
      </c>
      <c r="D40" s="212">
        <f>D35/D34</f>
        <v>0.68507193299104563</v>
      </c>
      <c r="E40" s="213">
        <f>E35/E34</f>
        <v>0.66305094268947429</v>
      </c>
      <c r="F40" s="211"/>
      <c r="G40" s="55"/>
      <c r="H40" s="55"/>
      <c r="I40" s="55"/>
      <c r="J40" s="55"/>
      <c r="K40" s="55"/>
      <c r="L40" s="63"/>
    </row>
    <row r="41" spans="1:12" s="8" customFormat="1" ht="15" thickBot="1" x14ac:dyDescent="0.25">
      <c r="A41" s="55"/>
      <c r="B41" s="214"/>
      <c r="C41" s="215">
        <f>SUM(C39:C40)</f>
        <v>1</v>
      </c>
      <c r="D41" s="215">
        <f>D40+D39</f>
        <v>1</v>
      </c>
      <c r="E41" s="216">
        <f>E40+E39</f>
        <v>1</v>
      </c>
      <c r="F41" s="211"/>
      <c r="G41" s="55"/>
      <c r="H41" s="55"/>
      <c r="I41" s="55"/>
      <c r="J41" s="55"/>
      <c r="K41" s="55"/>
      <c r="L41" s="63"/>
    </row>
    <row r="42" spans="1:12" s="8" customFormat="1" x14ac:dyDescent="0.2">
      <c r="B42" s="58"/>
      <c r="C42" s="53"/>
      <c r="D42" s="53"/>
      <c r="E42" s="53"/>
      <c r="F42" s="53"/>
      <c r="L42" s="25"/>
    </row>
    <row r="43" spans="1:12" s="8" customFormat="1" ht="15" x14ac:dyDescent="0.25">
      <c r="B43" s="197" t="s">
        <v>95</v>
      </c>
      <c r="C43" s="52"/>
      <c r="D43" s="52"/>
      <c r="E43" s="52"/>
      <c r="F43" s="52"/>
      <c r="L43" s="25"/>
    </row>
    <row r="44" spans="1:12" s="222" customFormat="1" ht="63.75" customHeight="1" x14ac:dyDescent="0.25">
      <c r="A44" s="8"/>
      <c r="B44" s="58" t="s">
        <v>120</v>
      </c>
      <c r="C44" s="53"/>
      <c r="D44" s="196" t="s">
        <v>96</v>
      </c>
      <c r="E44" s="196" t="s">
        <v>97</v>
      </c>
      <c r="F44" s="54"/>
      <c r="G44" s="8"/>
      <c r="H44" s="8"/>
      <c r="I44" s="8"/>
      <c r="J44" s="8"/>
      <c r="K44" s="8"/>
      <c r="L44" s="25"/>
    </row>
    <row r="45" spans="1:12" s="8" customFormat="1" ht="18" customHeight="1" x14ac:dyDescent="0.25">
      <c r="B45" s="58" t="s">
        <v>100</v>
      </c>
      <c r="C45" s="53"/>
      <c r="D45" s="196" t="s">
        <v>98</v>
      </c>
      <c r="E45" s="196" t="s">
        <v>99</v>
      </c>
      <c r="F45" s="54"/>
      <c r="L45" s="25"/>
    </row>
    <row r="46" spans="1:12" s="8" customFormat="1" ht="18" customHeight="1" x14ac:dyDescent="0.2">
      <c r="B46" s="28"/>
      <c r="L46" s="25"/>
    </row>
    <row r="47" spans="1:12" s="8" customFormat="1" ht="18" customHeight="1" thickBot="1" x14ac:dyDescent="0.25">
      <c r="A47" s="222"/>
      <c r="B47" s="434" t="s">
        <v>203</v>
      </c>
      <c r="C47" s="435"/>
      <c r="D47" s="435"/>
      <c r="E47" s="435"/>
      <c r="F47" s="435"/>
      <c r="G47" s="435"/>
      <c r="H47" s="435"/>
      <c r="I47" s="435"/>
      <c r="J47" s="435"/>
      <c r="K47" s="435"/>
      <c r="L47" s="223"/>
    </row>
    <row r="48" spans="1:12" s="8" customFormat="1" x14ac:dyDescent="0.2">
      <c r="B48" s="438" t="s">
        <v>102</v>
      </c>
      <c r="C48" s="439"/>
      <c r="D48" s="439"/>
      <c r="E48" s="219">
        <v>1789</v>
      </c>
      <c r="L48" s="25"/>
    </row>
    <row r="49" spans="1:12" s="55" customFormat="1" ht="33.75" customHeight="1" x14ac:dyDescent="0.25">
      <c r="A49" s="8"/>
      <c r="B49" s="440" t="s">
        <v>103</v>
      </c>
      <c r="C49" s="441"/>
      <c r="D49" s="441"/>
      <c r="E49" s="220">
        <v>-5406</v>
      </c>
      <c r="F49" s="8"/>
      <c r="G49" s="62"/>
      <c r="H49" s="8"/>
      <c r="I49" s="8"/>
      <c r="J49" s="8"/>
      <c r="K49" s="8"/>
      <c r="L49" s="25"/>
    </row>
    <row r="50" spans="1:12" s="8" customFormat="1" ht="15.75" thickBot="1" x14ac:dyDescent="0.3">
      <c r="B50" s="432" t="s">
        <v>104</v>
      </c>
      <c r="C50" s="433"/>
      <c r="D50" s="433"/>
      <c r="E50" s="221">
        <v>3617</v>
      </c>
      <c r="G50" s="62"/>
      <c r="L50" s="25"/>
    </row>
    <row r="51" spans="1:12" s="8" customFormat="1" x14ac:dyDescent="0.2">
      <c r="B51" s="28"/>
      <c r="L51" s="25"/>
    </row>
    <row r="52" spans="1:12" s="8" customFormat="1" x14ac:dyDescent="0.2">
      <c r="A52" s="55"/>
      <c r="B52" s="423" t="s">
        <v>105</v>
      </c>
      <c r="C52" s="424"/>
      <c r="D52" s="424"/>
      <c r="E52" s="424"/>
      <c r="F52" s="424"/>
      <c r="G52" s="424"/>
      <c r="H52" s="424"/>
      <c r="I52" s="424"/>
      <c r="J52" s="424"/>
      <c r="K52" s="424"/>
      <c r="L52" s="63"/>
    </row>
    <row r="53" spans="1:12" s="8" customFormat="1" x14ac:dyDescent="0.2">
      <c r="B53" s="28" t="s">
        <v>106</v>
      </c>
      <c r="L53" s="25"/>
    </row>
    <row r="54" spans="1:12" s="8" customFormat="1" x14ac:dyDescent="0.2">
      <c r="B54" s="28"/>
      <c r="L54" s="25"/>
    </row>
    <row r="55" spans="1:12" s="8" customFormat="1" ht="36.75" customHeight="1" x14ac:dyDescent="0.25">
      <c r="B55" s="238" t="s">
        <v>107</v>
      </c>
      <c r="L55" s="25"/>
    </row>
    <row r="56" spans="1:12" s="8" customFormat="1" x14ac:dyDescent="0.2">
      <c r="B56" s="28"/>
      <c r="L56" s="25"/>
    </row>
    <row r="57" spans="1:12" s="8" customFormat="1" x14ac:dyDescent="0.2">
      <c r="B57" s="58" t="s">
        <v>202</v>
      </c>
      <c r="C57" s="52"/>
      <c r="D57" s="52"/>
      <c r="E57" s="231">
        <v>39095</v>
      </c>
      <c r="F57" s="61"/>
      <c r="L57" s="25"/>
    </row>
    <row r="58" spans="1:12" s="8" customFormat="1" ht="15" x14ac:dyDescent="0.25">
      <c r="B58" s="436" t="s">
        <v>201</v>
      </c>
      <c r="C58" s="437"/>
      <c r="D58" s="437"/>
      <c r="E58" s="231">
        <v>7005</v>
      </c>
      <c r="F58" s="225" t="s">
        <v>118</v>
      </c>
      <c r="L58" s="25"/>
    </row>
    <row r="59" spans="1:12" s="8" customFormat="1" x14ac:dyDescent="0.2">
      <c r="B59" s="58" t="s">
        <v>108</v>
      </c>
      <c r="C59" s="52"/>
      <c r="D59" s="52"/>
      <c r="E59" s="232">
        <v>-3617</v>
      </c>
      <c r="F59" s="226"/>
      <c r="L59" s="25"/>
    </row>
    <row r="60" spans="1:12" s="8" customFormat="1" ht="15" x14ac:dyDescent="0.25">
      <c r="B60" s="58" t="s">
        <v>109</v>
      </c>
      <c r="C60" s="52"/>
      <c r="D60" s="52"/>
      <c r="E60" s="232">
        <f>+E57+E58+E59</f>
        <v>42483</v>
      </c>
      <c r="F60" s="225" t="s">
        <v>119</v>
      </c>
      <c r="L60" s="25"/>
    </row>
    <row r="61" spans="1:12" s="8" customFormat="1" x14ac:dyDescent="0.2">
      <c r="B61" s="58"/>
      <c r="C61" s="52"/>
      <c r="D61" s="52"/>
      <c r="E61" s="233"/>
      <c r="F61" s="227"/>
      <c r="G61" s="52"/>
      <c r="L61" s="25"/>
    </row>
    <row r="62" spans="1:12" s="8" customFormat="1" ht="39" customHeight="1" x14ac:dyDescent="0.25">
      <c r="B62" s="197" t="s">
        <v>110</v>
      </c>
      <c r="C62" s="64"/>
      <c r="D62" s="52"/>
      <c r="E62" s="233"/>
      <c r="F62" s="227"/>
      <c r="G62" s="52"/>
      <c r="L62" s="25"/>
    </row>
    <row r="63" spans="1:12" s="8" customFormat="1" ht="15" x14ac:dyDescent="0.25">
      <c r="B63" s="58" t="s">
        <v>111</v>
      </c>
      <c r="C63" s="52"/>
      <c r="D63" s="52"/>
      <c r="E63" s="231">
        <v>7005</v>
      </c>
      <c r="F63" s="225" t="s">
        <v>118</v>
      </c>
      <c r="L63" s="25"/>
    </row>
    <row r="64" spans="1:12" s="8" customFormat="1" ht="15" x14ac:dyDescent="0.25">
      <c r="B64" s="58"/>
      <c r="C64" s="52"/>
      <c r="D64" s="52"/>
      <c r="E64" s="231"/>
      <c r="F64" s="225"/>
      <c r="L64" s="25"/>
    </row>
    <row r="65" spans="1:12" s="8" customFormat="1" ht="28.5" x14ac:dyDescent="0.2">
      <c r="B65" s="65" t="s">
        <v>112</v>
      </c>
      <c r="C65" s="66"/>
      <c r="D65" s="66"/>
      <c r="E65" s="231">
        <f>+E59</f>
        <v>-3617</v>
      </c>
      <c r="F65" s="228"/>
      <c r="L65" s="25"/>
    </row>
    <row r="66" spans="1:12" s="8" customFormat="1" x14ac:dyDescent="0.2">
      <c r="B66" s="58" t="s">
        <v>113</v>
      </c>
      <c r="C66" s="52"/>
      <c r="D66" s="52"/>
      <c r="E66" s="232">
        <v>5642</v>
      </c>
      <c r="F66" s="60"/>
      <c r="L66" s="25"/>
    </row>
    <row r="67" spans="1:12" s="8" customFormat="1" ht="15" x14ac:dyDescent="0.25">
      <c r="B67" s="237" t="s">
        <v>239</v>
      </c>
      <c r="C67" s="52"/>
      <c r="D67" s="52"/>
      <c r="E67" s="234">
        <f>+SUM(E65:E66)</f>
        <v>2025</v>
      </c>
      <c r="F67" s="67"/>
      <c r="L67" s="25"/>
    </row>
    <row r="68" spans="1:12" s="8" customFormat="1" x14ac:dyDescent="0.2">
      <c r="B68" s="58"/>
      <c r="C68" s="52"/>
      <c r="D68" s="52"/>
      <c r="E68" s="231"/>
      <c r="F68" s="61"/>
      <c r="G68" s="61"/>
      <c r="H68" s="61"/>
      <c r="L68" s="25"/>
    </row>
    <row r="69" spans="1:12" s="8" customFormat="1" ht="15" x14ac:dyDescent="0.25">
      <c r="B69" s="59" t="s">
        <v>114</v>
      </c>
      <c r="C69" s="68"/>
      <c r="D69" s="52"/>
      <c r="E69" s="231"/>
      <c r="F69" s="61"/>
      <c r="G69" s="61"/>
      <c r="H69" s="61"/>
      <c r="L69" s="25"/>
    </row>
    <row r="70" spans="1:12" s="8" customFormat="1" x14ac:dyDescent="0.2">
      <c r="B70" s="58" t="s">
        <v>121</v>
      </c>
      <c r="C70" s="52"/>
      <c r="D70" s="52"/>
      <c r="E70" s="235">
        <f>+E67*29%</f>
        <v>587.25</v>
      </c>
      <c r="F70" s="69"/>
      <c r="G70" s="61"/>
      <c r="H70" s="61"/>
      <c r="L70" s="25"/>
    </row>
    <row r="71" spans="1:12" s="8" customFormat="1" x14ac:dyDescent="0.2">
      <c r="B71" s="58" t="s">
        <v>115</v>
      </c>
      <c r="C71" s="52"/>
      <c r="D71" s="52"/>
      <c r="E71" s="236">
        <f>+E67*71%</f>
        <v>1437.75</v>
      </c>
      <c r="F71" s="70"/>
      <c r="G71" s="61"/>
      <c r="H71" s="61"/>
      <c r="L71" s="25"/>
    </row>
    <row r="72" spans="1:12" s="8" customFormat="1" ht="15.75" x14ac:dyDescent="0.25">
      <c r="B72" s="58"/>
      <c r="C72" s="52"/>
      <c r="D72" s="52"/>
      <c r="E72" s="234">
        <f>SUM(E70:E71)</f>
        <v>2025</v>
      </c>
      <c r="F72" s="71" t="s">
        <v>116</v>
      </c>
      <c r="G72" s="61"/>
      <c r="H72" s="61"/>
      <c r="L72" s="25"/>
    </row>
    <row r="73" spans="1:12" s="8" customFormat="1" ht="15" x14ac:dyDescent="0.25">
      <c r="A73" s="52"/>
      <c r="B73" s="58"/>
      <c r="C73" s="52"/>
      <c r="D73" s="52"/>
      <c r="E73" s="72"/>
      <c r="F73" s="62"/>
      <c r="G73" s="73"/>
      <c r="H73" s="72"/>
      <c r="I73" s="74"/>
      <c r="L73" s="25"/>
    </row>
    <row r="74" spans="1:12" s="8" customFormat="1" x14ac:dyDescent="0.2">
      <c r="B74" s="230" t="s">
        <v>237</v>
      </c>
      <c r="L74" s="25"/>
    </row>
    <row r="75" spans="1:12" s="8" customFormat="1" x14ac:dyDescent="0.2">
      <c r="B75" s="230"/>
      <c r="L75" s="25"/>
    </row>
    <row r="76" spans="1:12" s="8" customFormat="1" x14ac:dyDescent="0.2">
      <c r="B76" s="229" t="s">
        <v>238</v>
      </c>
      <c r="L76" s="25"/>
    </row>
    <row r="77" spans="1:12" s="8" customFormat="1" x14ac:dyDescent="0.2">
      <c r="A77" s="7"/>
      <c r="B77" s="28"/>
      <c r="L77" s="25"/>
    </row>
    <row r="78" spans="1:12" s="55" customFormat="1" ht="79.5" customHeight="1" x14ac:dyDescent="0.2">
      <c r="A78" s="7"/>
      <c r="B78" s="28"/>
      <c r="C78" s="8"/>
      <c r="D78" s="8"/>
      <c r="E78" s="8"/>
      <c r="F78" s="8"/>
      <c r="G78" s="8"/>
      <c r="H78" s="8"/>
      <c r="I78" s="8"/>
      <c r="J78" s="8"/>
      <c r="K78" s="8"/>
      <c r="L78" s="25"/>
    </row>
    <row r="79" spans="1:12" s="8" customFormat="1" x14ac:dyDescent="0.2">
      <c r="A79" s="7"/>
      <c r="B79" s="76" t="s">
        <v>122</v>
      </c>
      <c r="L79" s="25"/>
    </row>
    <row r="80" spans="1:12" s="8" customFormat="1" x14ac:dyDescent="0.2">
      <c r="B80" s="28"/>
      <c r="L80" s="25"/>
    </row>
    <row r="81" spans="1:12" s="8" customFormat="1" x14ac:dyDescent="0.2">
      <c r="A81" s="55"/>
      <c r="B81" s="434" t="s">
        <v>243</v>
      </c>
      <c r="C81" s="435"/>
      <c r="D81" s="435"/>
      <c r="E81" s="435"/>
      <c r="F81" s="435"/>
      <c r="G81" s="435"/>
      <c r="H81" s="435"/>
      <c r="I81" s="435"/>
      <c r="J81" s="435"/>
      <c r="K81" s="435"/>
      <c r="L81" s="63"/>
    </row>
    <row r="82" spans="1:12" s="8" customFormat="1" x14ac:dyDescent="0.2">
      <c r="A82" s="7"/>
      <c r="B82" s="28"/>
      <c r="L82" s="25"/>
    </row>
    <row r="83" spans="1:12" s="8" customFormat="1" x14ac:dyDescent="0.2">
      <c r="A83" s="7"/>
      <c r="B83" s="28"/>
      <c r="L83" s="25"/>
    </row>
    <row r="84" spans="1:12" s="8" customFormat="1" x14ac:dyDescent="0.2">
      <c r="A84" s="7"/>
      <c r="B84" s="28"/>
      <c r="L84" s="25"/>
    </row>
    <row r="85" spans="1:12" s="8" customFormat="1" x14ac:dyDescent="0.2">
      <c r="A85" s="7"/>
      <c r="B85" s="28"/>
      <c r="L85" s="25"/>
    </row>
    <row r="86" spans="1:12" s="8" customFormat="1" x14ac:dyDescent="0.2">
      <c r="A86" s="7"/>
      <c r="B86" s="28"/>
      <c r="L86" s="25"/>
    </row>
    <row r="87" spans="1:12" s="8" customFormat="1" x14ac:dyDescent="0.2">
      <c r="A87" s="7"/>
      <c r="B87" s="28"/>
      <c r="L87" s="25"/>
    </row>
    <row r="88" spans="1:12" s="8" customFormat="1" x14ac:dyDescent="0.2">
      <c r="A88" s="7"/>
      <c r="B88" s="28"/>
      <c r="L88" s="25"/>
    </row>
    <row r="89" spans="1:12" s="8" customFormat="1" x14ac:dyDescent="0.2">
      <c r="A89" s="7"/>
      <c r="B89" s="28"/>
      <c r="L89" s="25"/>
    </row>
    <row r="90" spans="1:12" s="8" customFormat="1" ht="44.25" customHeight="1" x14ac:dyDescent="0.2">
      <c r="A90" s="7"/>
      <c r="B90" s="28"/>
      <c r="L90" s="25"/>
    </row>
    <row r="91" spans="1:12" s="8" customFormat="1" ht="44.25" customHeight="1" x14ac:dyDescent="0.2">
      <c r="A91" s="7"/>
      <c r="B91" s="28"/>
      <c r="L91" s="25"/>
    </row>
    <row r="92" spans="1:12" s="8" customFormat="1" ht="44.25" customHeight="1" x14ac:dyDescent="0.2">
      <c r="A92" s="7"/>
      <c r="B92" s="28"/>
      <c r="L92" s="25"/>
    </row>
    <row r="93" spans="1:12" s="8" customFormat="1" x14ac:dyDescent="0.2">
      <c r="B93" s="401" t="s">
        <v>240</v>
      </c>
      <c r="C93" s="402"/>
      <c r="D93" s="402"/>
      <c r="E93" s="402"/>
      <c r="F93" s="402"/>
      <c r="G93" s="402"/>
      <c r="H93" s="402"/>
      <c r="I93" s="402"/>
      <c r="J93" s="402"/>
      <c r="K93" s="402"/>
      <c r="L93" s="25"/>
    </row>
    <row r="94" spans="1:12" s="8" customFormat="1" ht="46.5" customHeight="1" x14ac:dyDescent="0.2">
      <c r="B94" s="401" t="s">
        <v>241</v>
      </c>
      <c r="C94" s="402"/>
      <c r="D94" s="402"/>
      <c r="E94" s="402"/>
      <c r="F94" s="402"/>
      <c r="G94" s="402"/>
      <c r="H94" s="402"/>
      <c r="I94" s="402"/>
      <c r="J94" s="402"/>
      <c r="K94" s="402"/>
      <c r="L94" s="25"/>
    </row>
    <row r="95" spans="1:12" s="8" customFormat="1" x14ac:dyDescent="0.2">
      <c r="B95" s="401" t="s">
        <v>242</v>
      </c>
      <c r="C95" s="402"/>
      <c r="D95" s="402"/>
      <c r="E95" s="402"/>
      <c r="F95" s="402"/>
      <c r="G95" s="402"/>
      <c r="H95" s="402"/>
      <c r="I95" s="402"/>
      <c r="J95" s="402"/>
      <c r="K95" s="402"/>
      <c r="L95" s="25"/>
    </row>
    <row r="96" spans="1:12" s="8" customFormat="1" x14ac:dyDescent="0.2">
      <c r="B96" s="401"/>
      <c r="C96" s="402"/>
      <c r="D96" s="402"/>
      <c r="E96" s="402"/>
      <c r="F96" s="402"/>
      <c r="G96" s="402"/>
      <c r="H96" s="402"/>
      <c r="I96" s="402"/>
      <c r="J96" s="402"/>
      <c r="K96" s="402"/>
      <c r="L96" s="25"/>
    </row>
    <row r="97" spans="1:12" s="8" customFormat="1" ht="14.25" customHeight="1" x14ac:dyDescent="0.2">
      <c r="B97" s="423" t="s">
        <v>123</v>
      </c>
      <c r="C97" s="424"/>
      <c r="D97" s="424"/>
      <c r="E97" s="424"/>
      <c r="F97" s="424"/>
      <c r="G97" s="424"/>
      <c r="H97" s="424"/>
      <c r="I97" s="424"/>
      <c r="J97" s="424"/>
      <c r="K97" s="424"/>
      <c r="L97" s="25"/>
    </row>
    <row r="98" spans="1:12" s="8" customFormat="1" ht="26.25" customHeight="1" thickBot="1" x14ac:dyDescent="0.25">
      <c r="A98" s="7"/>
      <c r="B98" s="28"/>
      <c r="L98" s="25"/>
    </row>
    <row r="99" spans="1:12" s="8" customFormat="1" ht="15" x14ac:dyDescent="0.25">
      <c r="B99" s="429" t="s">
        <v>204</v>
      </c>
      <c r="C99" s="430"/>
      <c r="D99" s="430"/>
      <c r="E99" s="430"/>
      <c r="F99" s="430"/>
      <c r="G99" s="430"/>
      <c r="H99" s="430"/>
      <c r="I99" s="431"/>
      <c r="L99" s="25"/>
    </row>
    <row r="100" spans="1:12" s="8" customFormat="1" x14ac:dyDescent="0.2">
      <c r="B100" s="423" t="s">
        <v>205</v>
      </c>
      <c r="C100" s="424"/>
      <c r="D100" s="424"/>
      <c r="E100" s="424"/>
      <c r="F100" s="424"/>
      <c r="G100" s="424"/>
      <c r="H100" s="424"/>
      <c r="I100" s="425"/>
      <c r="L100" s="25"/>
    </row>
    <row r="101" spans="1:12" s="8" customFormat="1" ht="15" thickBot="1" x14ac:dyDescent="0.25">
      <c r="B101" s="426"/>
      <c r="C101" s="427"/>
      <c r="D101" s="427"/>
      <c r="E101" s="427"/>
      <c r="F101" s="427"/>
      <c r="G101" s="427"/>
      <c r="H101" s="427"/>
      <c r="I101" s="428"/>
      <c r="L101" s="25"/>
    </row>
    <row r="102" spans="1:12" s="8" customFormat="1" x14ac:dyDescent="0.2">
      <c r="A102" s="55"/>
      <c r="B102" s="28"/>
      <c r="L102" s="25"/>
    </row>
    <row r="103" spans="1:12" s="8" customFormat="1" x14ac:dyDescent="0.2">
      <c r="B103" s="28"/>
      <c r="L103" s="25"/>
    </row>
    <row r="104" spans="1:12" s="8" customFormat="1" ht="15" thickBot="1" x14ac:dyDescent="0.25">
      <c r="B104" s="29"/>
      <c r="C104" s="26"/>
      <c r="D104" s="26"/>
      <c r="E104" s="26"/>
      <c r="F104" s="26"/>
      <c r="G104" s="26"/>
      <c r="H104" s="26"/>
      <c r="I104" s="26"/>
      <c r="J104" s="26"/>
      <c r="K104" s="26"/>
      <c r="L104" s="27"/>
    </row>
    <row r="105" spans="1:12" s="8" customFormat="1" x14ac:dyDescent="0.2"/>
    <row r="106" spans="1:12" s="8" customFormat="1" x14ac:dyDescent="0.2"/>
    <row r="107" spans="1:12" s="8" customFormat="1" x14ac:dyDescent="0.2"/>
    <row r="108" spans="1:12" s="8" customFormat="1" x14ac:dyDescent="0.2"/>
    <row r="109" spans="1:12" s="8" customFormat="1" x14ac:dyDescent="0.2"/>
    <row r="110" spans="1:12" s="8" customFormat="1" x14ac:dyDescent="0.2"/>
    <row r="111" spans="1:12" s="8" customFormat="1" x14ac:dyDescent="0.2"/>
    <row r="112" spans="1:12" s="8" customFormat="1" x14ac:dyDescent="0.2"/>
    <row r="113" spans="1:12" s="8" customFormat="1" x14ac:dyDescent="0.2"/>
    <row r="114" spans="1:12" s="8" customFormat="1" x14ac:dyDescent="0.2"/>
    <row r="115" spans="1:12" s="8" customFormat="1" x14ac:dyDescent="0.2"/>
    <row r="116" spans="1:12" s="8" customFormat="1" x14ac:dyDescent="0.2"/>
    <row r="117" spans="1:12" s="8" customFormat="1" x14ac:dyDescent="0.2"/>
    <row r="118" spans="1:12" s="8" customFormat="1" x14ac:dyDescent="0.2"/>
    <row r="119" spans="1:12" s="8" customFormat="1" x14ac:dyDescent="0.2"/>
    <row r="120" spans="1:12" s="8" customFormat="1" x14ac:dyDescent="0.2"/>
    <row r="121" spans="1:12" s="8" customFormat="1" x14ac:dyDescent="0.2"/>
    <row r="122" spans="1:12" s="8" customFormat="1" x14ac:dyDescent="0.2"/>
    <row r="123" spans="1:12" x14ac:dyDescent="0.2">
      <c r="A123" s="8"/>
      <c r="B123" s="8"/>
      <c r="C123" s="8"/>
      <c r="D123" s="8"/>
      <c r="E123" s="8"/>
      <c r="F123" s="8"/>
      <c r="G123" s="8"/>
      <c r="H123" s="8"/>
      <c r="I123" s="8"/>
      <c r="J123" s="8"/>
      <c r="K123" s="8"/>
      <c r="L123" s="8"/>
    </row>
    <row r="124" spans="1:12" x14ac:dyDescent="0.2">
      <c r="A124" s="8"/>
      <c r="B124" s="8"/>
      <c r="C124" s="8"/>
      <c r="D124" s="8"/>
      <c r="E124" s="8"/>
      <c r="F124" s="8"/>
      <c r="G124" s="8"/>
      <c r="H124" s="8"/>
      <c r="I124" s="8"/>
      <c r="J124" s="8"/>
      <c r="K124" s="8"/>
      <c r="L124" s="8"/>
    </row>
    <row r="125" spans="1:12" x14ac:dyDescent="0.2">
      <c r="A125" s="8"/>
      <c r="B125" s="8"/>
      <c r="C125" s="8"/>
      <c r="D125" s="8"/>
      <c r="E125" s="8"/>
      <c r="F125" s="8"/>
      <c r="G125" s="8"/>
      <c r="H125" s="8"/>
      <c r="I125" s="8"/>
      <c r="J125" s="8"/>
      <c r="K125" s="8"/>
      <c r="L125" s="8"/>
    </row>
  </sheetData>
  <mergeCells count="28">
    <mergeCell ref="B17:J17"/>
    <mergeCell ref="B19:L19"/>
    <mergeCell ref="B93:K93"/>
    <mergeCell ref="B100:I101"/>
    <mergeCell ref="B94:K94"/>
    <mergeCell ref="B95:K95"/>
    <mergeCell ref="B96:K96"/>
    <mergeCell ref="B97:K97"/>
    <mergeCell ref="B99:I99"/>
    <mergeCell ref="B50:D50"/>
    <mergeCell ref="B52:K52"/>
    <mergeCell ref="B81:K81"/>
    <mergeCell ref="B58:D58"/>
    <mergeCell ref="B47:K47"/>
    <mergeCell ref="B48:D48"/>
    <mergeCell ref="B49:D49"/>
    <mergeCell ref="B11:C11"/>
    <mergeCell ref="B9:L9"/>
    <mergeCell ref="B16:J16"/>
    <mergeCell ref="B15:J15"/>
    <mergeCell ref="B12:J12"/>
    <mergeCell ref="B13:J13"/>
    <mergeCell ref="B14:J14"/>
    <mergeCell ref="B1:J3"/>
    <mergeCell ref="C5:H5"/>
    <mergeCell ref="C6:D6"/>
    <mergeCell ref="F6:H6"/>
    <mergeCell ref="B8:L8"/>
  </mergeCells>
  <hyperlinks>
    <hyperlink ref="C29" location="subsumaria!J5" display="DOB-1" xr:uid="{00000000-0004-0000-0200-000000000000}"/>
  </hyperlinks>
  <pageMargins left="0.7" right="0.7" top="0.75" bottom="0.75" header="0.3" footer="0.3"/>
  <pageSetup orientation="portrait" r:id="rId1"/>
  <ignoredErrors>
    <ignoredError sqref="C27 E26" formula="1"/>
    <ignoredError sqref="C44:E4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87"/>
  <sheetViews>
    <sheetView showGridLines="0" topLeftCell="E1" workbookViewId="0">
      <selection activeCell="O3" sqref="O3"/>
    </sheetView>
  </sheetViews>
  <sheetFormatPr baseColWidth="10" defaultRowHeight="14.25" x14ac:dyDescent="0.2"/>
  <cols>
    <col min="1" max="1" width="2.7109375" style="5" customWidth="1"/>
    <col min="2" max="2" width="39.28515625" style="5" customWidth="1"/>
    <col min="3" max="15" width="16" style="5" customWidth="1"/>
    <col min="16" max="16" width="7.28515625" style="77" customWidth="1"/>
    <col min="17" max="17" width="8" style="5" customWidth="1"/>
    <col min="18" max="20" width="17" style="5" customWidth="1"/>
    <col min="21" max="21" width="10.140625" style="5" customWidth="1"/>
    <col min="22" max="255" width="11.42578125" style="5"/>
    <col min="256" max="256" width="28.7109375" style="5" customWidth="1"/>
    <col min="257" max="268" width="7.7109375" style="5" customWidth="1"/>
    <col min="269" max="270" width="11.42578125" style="5" customWidth="1"/>
    <col min="271" max="271" width="8" style="5" customWidth="1"/>
    <col min="272" max="272" width="11.42578125" style="5" customWidth="1"/>
    <col min="273" max="273" width="9.85546875" style="5" customWidth="1"/>
    <col min="274" max="274" width="9.42578125" style="5" customWidth="1"/>
    <col min="275" max="275" width="7.7109375" style="5" bestFit="1" customWidth="1"/>
    <col min="276" max="276" width="17" style="5" customWidth="1"/>
    <col min="277" max="511" width="11.42578125" style="5"/>
    <col min="512" max="512" width="28.7109375" style="5" customWidth="1"/>
    <col min="513" max="524" width="7.7109375" style="5" customWidth="1"/>
    <col min="525" max="526" width="11.42578125" style="5" customWidth="1"/>
    <col min="527" max="527" width="8" style="5" customWidth="1"/>
    <col min="528" max="528" width="11.42578125" style="5" customWidth="1"/>
    <col min="529" max="529" width="9.85546875" style="5" customWidth="1"/>
    <col min="530" max="530" width="9.42578125" style="5" customWidth="1"/>
    <col min="531" max="531" width="7.7109375" style="5" bestFit="1" customWidth="1"/>
    <col min="532" max="532" width="17" style="5" customWidth="1"/>
    <col min="533" max="767" width="11.42578125" style="5"/>
    <col min="768" max="768" width="28.7109375" style="5" customWidth="1"/>
    <col min="769" max="780" width="7.7109375" style="5" customWidth="1"/>
    <col min="781" max="782" width="11.42578125" style="5" customWidth="1"/>
    <col min="783" max="783" width="8" style="5" customWidth="1"/>
    <col min="784" max="784" width="11.42578125" style="5" customWidth="1"/>
    <col min="785" max="785" width="9.85546875" style="5" customWidth="1"/>
    <col min="786" max="786" width="9.42578125" style="5" customWidth="1"/>
    <col min="787" max="787" width="7.7109375" style="5" bestFit="1" customWidth="1"/>
    <col min="788" max="788" width="17" style="5" customWidth="1"/>
    <col min="789" max="1023" width="11.42578125" style="5"/>
    <col min="1024" max="1024" width="28.7109375" style="5" customWidth="1"/>
    <col min="1025" max="1036" width="7.7109375" style="5" customWidth="1"/>
    <col min="1037" max="1038" width="11.42578125" style="5" customWidth="1"/>
    <col min="1039" max="1039" width="8" style="5" customWidth="1"/>
    <col min="1040" max="1040" width="11.42578125" style="5" customWidth="1"/>
    <col min="1041" max="1041" width="9.85546875" style="5" customWidth="1"/>
    <col min="1042" max="1042" width="9.42578125" style="5" customWidth="1"/>
    <col min="1043" max="1043" width="7.7109375" style="5" bestFit="1" customWidth="1"/>
    <col min="1044" max="1044" width="17" style="5" customWidth="1"/>
    <col min="1045" max="1279" width="11.42578125" style="5"/>
    <col min="1280" max="1280" width="28.7109375" style="5" customWidth="1"/>
    <col min="1281" max="1292" width="7.7109375" style="5" customWidth="1"/>
    <col min="1293" max="1294" width="11.42578125" style="5" customWidth="1"/>
    <col min="1295" max="1295" width="8" style="5" customWidth="1"/>
    <col min="1296" max="1296" width="11.42578125" style="5" customWidth="1"/>
    <col min="1297" max="1297" width="9.85546875" style="5" customWidth="1"/>
    <col min="1298" max="1298" width="9.42578125" style="5" customWidth="1"/>
    <col min="1299" max="1299" width="7.7109375" style="5" bestFit="1" customWidth="1"/>
    <col min="1300" max="1300" width="17" style="5" customWidth="1"/>
    <col min="1301" max="1535" width="11.42578125" style="5"/>
    <col min="1536" max="1536" width="28.7109375" style="5" customWidth="1"/>
    <col min="1537" max="1548" width="7.7109375" style="5" customWidth="1"/>
    <col min="1549" max="1550" width="11.42578125" style="5" customWidth="1"/>
    <col min="1551" max="1551" width="8" style="5" customWidth="1"/>
    <col min="1552" max="1552" width="11.42578125" style="5" customWidth="1"/>
    <col min="1553" max="1553" width="9.85546875" style="5" customWidth="1"/>
    <col min="1554" max="1554" width="9.42578125" style="5" customWidth="1"/>
    <col min="1555" max="1555" width="7.7109375" style="5" bestFit="1" customWidth="1"/>
    <col min="1556" max="1556" width="17" style="5" customWidth="1"/>
    <col min="1557" max="1791" width="11.42578125" style="5"/>
    <col min="1792" max="1792" width="28.7109375" style="5" customWidth="1"/>
    <col min="1793" max="1804" width="7.7109375" style="5" customWidth="1"/>
    <col min="1805" max="1806" width="11.42578125" style="5" customWidth="1"/>
    <col min="1807" max="1807" width="8" style="5" customWidth="1"/>
    <col min="1808" max="1808" width="11.42578125" style="5" customWidth="1"/>
    <col min="1809" max="1809" width="9.85546875" style="5" customWidth="1"/>
    <col min="1810" max="1810" width="9.42578125" style="5" customWidth="1"/>
    <col min="1811" max="1811" width="7.7109375" style="5" bestFit="1" customWidth="1"/>
    <col min="1812" max="1812" width="17" style="5" customWidth="1"/>
    <col min="1813" max="2047" width="11.42578125" style="5"/>
    <col min="2048" max="2048" width="28.7109375" style="5" customWidth="1"/>
    <col min="2049" max="2060" width="7.7109375" style="5" customWidth="1"/>
    <col min="2061" max="2062" width="11.42578125" style="5" customWidth="1"/>
    <col min="2063" max="2063" width="8" style="5" customWidth="1"/>
    <col min="2064" max="2064" width="11.42578125" style="5" customWidth="1"/>
    <col min="2065" max="2065" width="9.85546875" style="5" customWidth="1"/>
    <col min="2066" max="2066" width="9.42578125" style="5" customWidth="1"/>
    <col min="2067" max="2067" width="7.7109375" style="5" bestFit="1" customWidth="1"/>
    <col min="2068" max="2068" width="17" style="5" customWidth="1"/>
    <col min="2069" max="2303" width="11.42578125" style="5"/>
    <col min="2304" max="2304" width="28.7109375" style="5" customWidth="1"/>
    <col min="2305" max="2316" width="7.7109375" style="5" customWidth="1"/>
    <col min="2317" max="2318" width="11.42578125" style="5" customWidth="1"/>
    <col min="2319" max="2319" width="8" style="5" customWidth="1"/>
    <col min="2320" max="2320" width="11.42578125" style="5" customWidth="1"/>
    <col min="2321" max="2321" width="9.85546875" style="5" customWidth="1"/>
    <col min="2322" max="2322" width="9.42578125" style="5" customWidth="1"/>
    <col min="2323" max="2323" width="7.7109375" style="5" bestFit="1" customWidth="1"/>
    <col min="2324" max="2324" width="17" style="5" customWidth="1"/>
    <col min="2325" max="2559" width="11.42578125" style="5"/>
    <col min="2560" max="2560" width="28.7109375" style="5" customWidth="1"/>
    <col min="2561" max="2572" width="7.7109375" style="5" customWidth="1"/>
    <col min="2573" max="2574" width="11.42578125" style="5" customWidth="1"/>
    <col min="2575" max="2575" width="8" style="5" customWidth="1"/>
    <col min="2576" max="2576" width="11.42578125" style="5" customWidth="1"/>
    <col min="2577" max="2577" width="9.85546875" style="5" customWidth="1"/>
    <col min="2578" max="2578" width="9.42578125" style="5" customWidth="1"/>
    <col min="2579" max="2579" width="7.7109375" style="5" bestFit="1" customWidth="1"/>
    <col min="2580" max="2580" width="17" style="5" customWidth="1"/>
    <col min="2581" max="2815" width="11.42578125" style="5"/>
    <col min="2816" max="2816" width="28.7109375" style="5" customWidth="1"/>
    <col min="2817" max="2828" width="7.7109375" style="5" customWidth="1"/>
    <col min="2829" max="2830" width="11.42578125" style="5" customWidth="1"/>
    <col min="2831" max="2831" width="8" style="5" customWidth="1"/>
    <col min="2832" max="2832" width="11.42578125" style="5" customWidth="1"/>
    <col min="2833" max="2833" width="9.85546875" style="5" customWidth="1"/>
    <col min="2834" max="2834" width="9.42578125" style="5" customWidth="1"/>
    <col min="2835" max="2835" width="7.7109375" style="5" bestFit="1" customWidth="1"/>
    <col min="2836" max="2836" width="17" style="5" customWidth="1"/>
    <col min="2837" max="3071" width="11.42578125" style="5"/>
    <col min="3072" max="3072" width="28.7109375" style="5" customWidth="1"/>
    <col min="3073" max="3084" width="7.7109375" style="5" customWidth="1"/>
    <col min="3085" max="3086" width="11.42578125" style="5" customWidth="1"/>
    <col min="3087" max="3087" width="8" style="5" customWidth="1"/>
    <col min="3088" max="3088" width="11.42578125" style="5" customWidth="1"/>
    <col min="3089" max="3089" width="9.85546875" style="5" customWidth="1"/>
    <col min="3090" max="3090" width="9.42578125" style="5" customWidth="1"/>
    <col min="3091" max="3091" width="7.7109375" style="5" bestFit="1" customWidth="1"/>
    <col min="3092" max="3092" width="17" style="5" customWidth="1"/>
    <col min="3093" max="3327" width="11.42578125" style="5"/>
    <col min="3328" max="3328" width="28.7109375" style="5" customWidth="1"/>
    <col min="3329" max="3340" width="7.7109375" style="5" customWidth="1"/>
    <col min="3341" max="3342" width="11.42578125" style="5" customWidth="1"/>
    <col min="3343" max="3343" width="8" style="5" customWidth="1"/>
    <col min="3344" max="3344" width="11.42578125" style="5" customWidth="1"/>
    <col min="3345" max="3345" width="9.85546875" style="5" customWidth="1"/>
    <col min="3346" max="3346" width="9.42578125" style="5" customWidth="1"/>
    <col min="3347" max="3347" width="7.7109375" style="5" bestFit="1" customWidth="1"/>
    <col min="3348" max="3348" width="17" style="5" customWidth="1"/>
    <col min="3349" max="3583" width="11.42578125" style="5"/>
    <col min="3584" max="3584" width="28.7109375" style="5" customWidth="1"/>
    <col min="3585" max="3596" width="7.7109375" style="5" customWidth="1"/>
    <col min="3597" max="3598" width="11.42578125" style="5" customWidth="1"/>
    <col min="3599" max="3599" width="8" style="5" customWidth="1"/>
    <col min="3600" max="3600" width="11.42578125" style="5" customWidth="1"/>
    <col min="3601" max="3601" width="9.85546875" style="5" customWidth="1"/>
    <col min="3602" max="3602" width="9.42578125" style="5" customWidth="1"/>
    <col min="3603" max="3603" width="7.7109375" style="5" bestFit="1" customWidth="1"/>
    <col min="3604" max="3604" width="17" style="5" customWidth="1"/>
    <col min="3605" max="3839" width="11.42578125" style="5"/>
    <col min="3840" max="3840" width="28.7109375" style="5" customWidth="1"/>
    <col min="3841" max="3852" width="7.7109375" style="5" customWidth="1"/>
    <col min="3853" max="3854" width="11.42578125" style="5" customWidth="1"/>
    <col min="3855" max="3855" width="8" style="5" customWidth="1"/>
    <col min="3856" max="3856" width="11.42578125" style="5" customWidth="1"/>
    <col min="3857" max="3857" width="9.85546875" style="5" customWidth="1"/>
    <col min="3858" max="3858" width="9.42578125" style="5" customWidth="1"/>
    <col min="3859" max="3859" width="7.7109375" style="5" bestFit="1" customWidth="1"/>
    <col min="3860" max="3860" width="17" style="5" customWidth="1"/>
    <col min="3861" max="4095" width="11.42578125" style="5"/>
    <col min="4096" max="4096" width="28.7109375" style="5" customWidth="1"/>
    <col min="4097" max="4108" width="7.7109375" style="5" customWidth="1"/>
    <col min="4109" max="4110" width="11.42578125" style="5" customWidth="1"/>
    <col min="4111" max="4111" width="8" style="5" customWidth="1"/>
    <col min="4112" max="4112" width="11.42578125" style="5" customWidth="1"/>
    <col min="4113" max="4113" width="9.85546875" style="5" customWidth="1"/>
    <col min="4114" max="4114" width="9.42578125" style="5" customWidth="1"/>
    <col min="4115" max="4115" width="7.7109375" style="5" bestFit="1" customWidth="1"/>
    <col min="4116" max="4116" width="17" style="5" customWidth="1"/>
    <col min="4117" max="4351" width="11.42578125" style="5"/>
    <col min="4352" max="4352" width="28.7109375" style="5" customWidth="1"/>
    <col min="4353" max="4364" width="7.7109375" style="5" customWidth="1"/>
    <col min="4365" max="4366" width="11.42578125" style="5" customWidth="1"/>
    <col min="4367" max="4367" width="8" style="5" customWidth="1"/>
    <col min="4368" max="4368" width="11.42578125" style="5" customWidth="1"/>
    <col min="4369" max="4369" width="9.85546875" style="5" customWidth="1"/>
    <col min="4370" max="4370" width="9.42578125" style="5" customWidth="1"/>
    <col min="4371" max="4371" width="7.7109375" style="5" bestFit="1" customWidth="1"/>
    <col min="4372" max="4372" width="17" style="5" customWidth="1"/>
    <col min="4373" max="4607" width="11.42578125" style="5"/>
    <col min="4608" max="4608" width="28.7109375" style="5" customWidth="1"/>
    <col min="4609" max="4620" width="7.7109375" style="5" customWidth="1"/>
    <col min="4621" max="4622" width="11.42578125" style="5" customWidth="1"/>
    <col min="4623" max="4623" width="8" style="5" customWidth="1"/>
    <col min="4624" max="4624" width="11.42578125" style="5" customWidth="1"/>
    <col min="4625" max="4625" width="9.85546875" style="5" customWidth="1"/>
    <col min="4626" max="4626" width="9.42578125" style="5" customWidth="1"/>
    <col min="4627" max="4627" width="7.7109375" style="5" bestFit="1" customWidth="1"/>
    <col min="4628" max="4628" width="17" style="5" customWidth="1"/>
    <col min="4629" max="4863" width="11.42578125" style="5"/>
    <col min="4864" max="4864" width="28.7109375" style="5" customWidth="1"/>
    <col min="4865" max="4876" width="7.7109375" style="5" customWidth="1"/>
    <col min="4877" max="4878" width="11.42578125" style="5" customWidth="1"/>
    <col min="4879" max="4879" width="8" style="5" customWidth="1"/>
    <col min="4880" max="4880" width="11.42578125" style="5" customWidth="1"/>
    <col min="4881" max="4881" width="9.85546875" style="5" customWidth="1"/>
    <col min="4882" max="4882" width="9.42578125" style="5" customWidth="1"/>
    <col min="4883" max="4883" width="7.7109375" style="5" bestFit="1" customWidth="1"/>
    <col min="4884" max="4884" width="17" style="5" customWidth="1"/>
    <col min="4885" max="5119" width="11.42578125" style="5"/>
    <col min="5120" max="5120" width="28.7109375" style="5" customWidth="1"/>
    <col min="5121" max="5132" width="7.7109375" style="5" customWidth="1"/>
    <col min="5133" max="5134" width="11.42578125" style="5" customWidth="1"/>
    <col min="5135" max="5135" width="8" style="5" customWidth="1"/>
    <col min="5136" max="5136" width="11.42578125" style="5" customWidth="1"/>
    <col min="5137" max="5137" width="9.85546875" style="5" customWidth="1"/>
    <col min="5138" max="5138" width="9.42578125" style="5" customWidth="1"/>
    <col min="5139" max="5139" width="7.7109375" style="5" bestFit="1" customWidth="1"/>
    <col min="5140" max="5140" width="17" style="5" customWidth="1"/>
    <col min="5141" max="5375" width="11.42578125" style="5"/>
    <col min="5376" max="5376" width="28.7109375" style="5" customWidth="1"/>
    <col min="5377" max="5388" width="7.7109375" style="5" customWidth="1"/>
    <col min="5389" max="5390" width="11.42578125" style="5" customWidth="1"/>
    <col min="5391" max="5391" width="8" style="5" customWidth="1"/>
    <col min="5392" max="5392" width="11.42578125" style="5" customWidth="1"/>
    <col min="5393" max="5393" width="9.85546875" style="5" customWidth="1"/>
    <col min="5394" max="5394" width="9.42578125" style="5" customWidth="1"/>
    <col min="5395" max="5395" width="7.7109375" style="5" bestFit="1" customWidth="1"/>
    <col min="5396" max="5396" width="17" style="5" customWidth="1"/>
    <col min="5397" max="5631" width="11.42578125" style="5"/>
    <col min="5632" max="5632" width="28.7109375" style="5" customWidth="1"/>
    <col min="5633" max="5644" width="7.7109375" style="5" customWidth="1"/>
    <col min="5645" max="5646" width="11.42578125" style="5" customWidth="1"/>
    <col min="5647" max="5647" width="8" style="5" customWidth="1"/>
    <col min="5648" max="5648" width="11.42578125" style="5" customWidth="1"/>
    <col min="5649" max="5649" width="9.85546875" style="5" customWidth="1"/>
    <col min="5650" max="5650" width="9.42578125" style="5" customWidth="1"/>
    <col min="5651" max="5651" width="7.7109375" style="5" bestFit="1" customWidth="1"/>
    <col min="5652" max="5652" width="17" style="5" customWidth="1"/>
    <col min="5653" max="5887" width="11.42578125" style="5"/>
    <col min="5888" max="5888" width="28.7109375" style="5" customWidth="1"/>
    <col min="5889" max="5900" width="7.7109375" style="5" customWidth="1"/>
    <col min="5901" max="5902" width="11.42578125" style="5" customWidth="1"/>
    <col min="5903" max="5903" width="8" style="5" customWidth="1"/>
    <col min="5904" max="5904" width="11.42578125" style="5" customWidth="1"/>
    <col min="5905" max="5905" width="9.85546875" style="5" customWidth="1"/>
    <col min="5906" max="5906" width="9.42578125" style="5" customWidth="1"/>
    <col min="5907" max="5907" width="7.7109375" style="5" bestFit="1" customWidth="1"/>
    <col min="5908" max="5908" width="17" style="5" customWidth="1"/>
    <col min="5909" max="6143" width="11.42578125" style="5"/>
    <col min="6144" max="6144" width="28.7109375" style="5" customWidth="1"/>
    <col min="6145" max="6156" width="7.7109375" style="5" customWidth="1"/>
    <col min="6157" max="6158" width="11.42578125" style="5" customWidth="1"/>
    <col min="6159" max="6159" width="8" style="5" customWidth="1"/>
    <col min="6160" max="6160" width="11.42578125" style="5" customWidth="1"/>
    <col min="6161" max="6161" width="9.85546875" style="5" customWidth="1"/>
    <col min="6162" max="6162" width="9.42578125" style="5" customWidth="1"/>
    <col min="6163" max="6163" width="7.7109375" style="5" bestFit="1" customWidth="1"/>
    <col min="6164" max="6164" width="17" style="5" customWidth="1"/>
    <col min="6165" max="6399" width="11.42578125" style="5"/>
    <col min="6400" max="6400" width="28.7109375" style="5" customWidth="1"/>
    <col min="6401" max="6412" width="7.7109375" style="5" customWidth="1"/>
    <col min="6413" max="6414" width="11.42578125" style="5" customWidth="1"/>
    <col min="6415" max="6415" width="8" style="5" customWidth="1"/>
    <col min="6416" max="6416" width="11.42578125" style="5" customWidth="1"/>
    <col min="6417" max="6417" width="9.85546875" style="5" customWidth="1"/>
    <col min="6418" max="6418" width="9.42578125" style="5" customWidth="1"/>
    <col min="6419" max="6419" width="7.7109375" style="5" bestFit="1" customWidth="1"/>
    <col min="6420" max="6420" width="17" style="5" customWidth="1"/>
    <col min="6421" max="6655" width="11.42578125" style="5"/>
    <col min="6656" max="6656" width="28.7109375" style="5" customWidth="1"/>
    <col min="6657" max="6668" width="7.7109375" style="5" customWidth="1"/>
    <col min="6669" max="6670" width="11.42578125" style="5" customWidth="1"/>
    <col min="6671" max="6671" width="8" style="5" customWidth="1"/>
    <col min="6672" max="6672" width="11.42578125" style="5" customWidth="1"/>
    <col min="6673" max="6673" width="9.85546875" style="5" customWidth="1"/>
    <col min="6674" max="6674" width="9.42578125" style="5" customWidth="1"/>
    <col min="6675" max="6675" width="7.7109375" style="5" bestFit="1" customWidth="1"/>
    <col min="6676" max="6676" width="17" style="5" customWidth="1"/>
    <col min="6677" max="6911" width="11.42578125" style="5"/>
    <col min="6912" max="6912" width="28.7109375" style="5" customWidth="1"/>
    <col min="6913" max="6924" width="7.7109375" style="5" customWidth="1"/>
    <col min="6925" max="6926" width="11.42578125" style="5" customWidth="1"/>
    <col min="6927" max="6927" width="8" style="5" customWidth="1"/>
    <col min="6928" max="6928" width="11.42578125" style="5" customWidth="1"/>
    <col min="6929" max="6929" width="9.85546875" style="5" customWidth="1"/>
    <col min="6930" max="6930" width="9.42578125" style="5" customWidth="1"/>
    <col min="6931" max="6931" width="7.7109375" style="5" bestFit="1" customWidth="1"/>
    <col min="6932" max="6932" width="17" style="5" customWidth="1"/>
    <col min="6933" max="7167" width="11.42578125" style="5"/>
    <col min="7168" max="7168" width="28.7109375" style="5" customWidth="1"/>
    <col min="7169" max="7180" width="7.7109375" style="5" customWidth="1"/>
    <col min="7181" max="7182" width="11.42578125" style="5" customWidth="1"/>
    <col min="7183" max="7183" width="8" style="5" customWidth="1"/>
    <col min="7184" max="7184" width="11.42578125" style="5" customWidth="1"/>
    <col min="7185" max="7185" width="9.85546875" style="5" customWidth="1"/>
    <col min="7186" max="7186" width="9.42578125" style="5" customWidth="1"/>
    <col min="7187" max="7187" width="7.7109375" style="5" bestFit="1" customWidth="1"/>
    <col min="7188" max="7188" width="17" style="5" customWidth="1"/>
    <col min="7189" max="7423" width="11.42578125" style="5"/>
    <col min="7424" max="7424" width="28.7109375" style="5" customWidth="1"/>
    <col min="7425" max="7436" width="7.7109375" style="5" customWidth="1"/>
    <col min="7437" max="7438" width="11.42578125" style="5" customWidth="1"/>
    <col min="7439" max="7439" width="8" style="5" customWidth="1"/>
    <col min="7440" max="7440" width="11.42578125" style="5" customWidth="1"/>
    <col min="7441" max="7441" width="9.85546875" style="5" customWidth="1"/>
    <col min="7442" max="7442" width="9.42578125" style="5" customWidth="1"/>
    <col min="7443" max="7443" width="7.7109375" style="5" bestFit="1" customWidth="1"/>
    <col min="7444" max="7444" width="17" style="5" customWidth="1"/>
    <col min="7445" max="7679" width="11.42578125" style="5"/>
    <col min="7680" max="7680" width="28.7109375" style="5" customWidth="1"/>
    <col min="7681" max="7692" width="7.7109375" style="5" customWidth="1"/>
    <col min="7693" max="7694" width="11.42578125" style="5" customWidth="1"/>
    <col min="7695" max="7695" width="8" style="5" customWidth="1"/>
    <col min="7696" max="7696" width="11.42578125" style="5" customWidth="1"/>
    <col min="7697" max="7697" width="9.85546875" style="5" customWidth="1"/>
    <col min="7698" max="7698" width="9.42578125" style="5" customWidth="1"/>
    <col min="7699" max="7699" width="7.7109375" style="5" bestFit="1" customWidth="1"/>
    <col min="7700" max="7700" width="17" style="5" customWidth="1"/>
    <col min="7701" max="7935" width="11.42578125" style="5"/>
    <col min="7936" max="7936" width="28.7109375" style="5" customWidth="1"/>
    <col min="7937" max="7948" width="7.7109375" style="5" customWidth="1"/>
    <col min="7949" max="7950" width="11.42578125" style="5" customWidth="1"/>
    <col min="7951" max="7951" width="8" style="5" customWidth="1"/>
    <col min="7952" max="7952" width="11.42578125" style="5" customWidth="1"/>
    <col min="7953" max="7953" width="9.85546875" style="5" customWidth="1"/>
    <col min="7954" max="7954" width="9.42578125" style="5" customWidth="1"/>
    <col min="7955" max="7955" width="7.7109375" style="5" bestFit="1" customWidth="1"/>
    <col min="7956" max="7956" width="17" style="5" customWidth="1"/>
    <col min="7957" max="8191" width="11.42578125" style="5"/>
    <col min="8192" max="8192" width="28.7109375" style="5" customWidth="1"/>
    <col min="8193" max="8204" width="7.7109375" style="5" customWidth="1"/>
    <col min="8205" max="8206" width="11.42578125" style="5" customWidth="1"/>
    <col min="8207" max="8207" width="8" style="5" customWidth="1"/>
    <col min="8208" max="8208" width="11.42578125" style="5" customWidth="1"/>
    <col min="8209" max="8209" width="9.85546875" style="5" customWidth="1"/>
    <col min="8210" max="8210" width="9.42578125" style="5" customWidth="1"/>
    <col min="8211" max="8211" width="7.7109375" style="5" bestFit="1" customWidth="1"/>
    <col min="8212" max="8212" width="17" style="5" customWidth="1"/>
    <col min="8213" max="8447" width="11.42578125" style="5"/>
    <col min="8448" max="8448" width="28.7109375" style="5" customWidth="1"/>
    <col min="8449" max="8460" width="7.7109375" style="5" customWidth="1"/>
    <col min="8461" max="8462" width="11.42578125" style="5" customWidth="1"/>
    <col min="8463" max="8463" width="8" style="5" customWidth="1"/>
    <col min="8464" max="8464" width="11.42578125" style="5" customWidth="1"/>
    <col min="8465" max="8465" width="9.85546875" style="5" customWidth="1"/>
    <col min="8466" max="8466" width="9.42578125" style="5" customWidth="1"/>
    <col min="8467" max="8467" width="7.7109375" style="5" bestFit="1" customWidth="1"/>
    <col min="8468" max="8468" width="17" style="5" customWidth="1"/>
    <col min="8469" max="8703" width="11.42578125" style="5"/>
    <col min="8704" max="8704" width="28.7109375" style="5" customWidth="1"/>
    <col min="8705" max="8716" width="7.7109375" style="5" customWidth="1"/>
    <col min="8717" max="8718" width="11.42578125" style="5" customWidth="1"/>
    <col min="8719" max="8719" width="8" style="5" customWidth="1"/>
    <col min="8720" max="8720" width="11.42578125" style="5" customWidth="1"/>
    <col min="8721" max="8721" width="9.85546875" style="5" customWidth="1"/>
    <col min="8722" max="8722" width="9.42578125" style="5" customWidth="1"/>
    <col min="8723" max="8723" width="7.7109375" style="5" bestFit="1" customWidth="1"/>
    <col min="8724" max="8724" width="17" style="5" customWidth="1"/>
    <col min="8725" max="8959" width="11.42578125" style="5"/>
    <col min="8960" max="8960" width="28.7109375" style="5" customWidth="1"/>
    <col min="8961" max="8972" width="7.7109375" style="5" customWidth="1"/>
    <col min="8973" max="8974" width="11.42578125" style="5" customWidth="1"/>
    <col min="8975" max="8975" width="8" style="5" customWidth="1"/>
    <col min="8976" max="8976" width="11.42578125" style="5" customWidth="1"/>
    <col min="8977" max="8977" width="9.85546875" style="5" customWidth="1"/>
    <col min="8978" max="8978" width="9.42578125" style="5" customWidth="1"/>
    <col min="8979" max="8979" width="7.7109375" style="5" bestFit="1" customWidth="1"/>
    <col min="8980" max="8980" width="17" style="5" customWidth="1"/>
    <col min="8981" max="9215" width="11.42578125" style="5"/>
    <col min="9216" max="9216" width="28.7109375" style="5" customWidth="1"/>
    <col min="9217" max="9228" width="7.7109375" style="5" customWidth="1"/>
    <col min="9229" max="9230" width="11.42578125" style="5" customWidth="1"/>
    <col min="9231" max="9231" width="8" style="5" customWidth="1"/>
    <col min="9232" max="9232" width="11.42578125" style="5" customWidth="1"/>
    <col min="9233" max="9233" width="9.85546875" style="5" customWidth="1"/>
    <col min="9234" max="9234" width="9.42578125" style="5" customWidth="1"/>
    <col min="9235" max="9235" width="7.7109375" style="5" bestFit="1" customWidth="1"/>
    <col min="9236" max="9236" width="17" style="5" customWidth="1"/>
    <col min="9237" max="9471" width="11.42578125" style="5"/>
    <col min="9472" max="9472" width="28.7109375" style="5" customWidth="1"/>
    <col min="9473" max="9484" width="7.7109375" style="5" customWidth="1"/>
    <col min="9485" max="9486" width="11.42578125" style="5" customWidth="1"/>
    <col min="9487" max="9487" width="8" style="5" customWidth="1"/>
    <col min="9488" max="9488" width="11.42578125" style="5" customWidth="1"/>
    <col min="9489" max="9489" width="9.85546875" style="5" customWidth="1"/>
    <col min="9490" max="9490" width="9.42578125" style="5" customWidth="1"/>
    <col min="9491" max="9491" width="7.7109375" style="5" bestFit="1" customWidth="1"/>
    <col min="9492" max="9492" width="17" style="5" customWidth="1"/>
    <col min="9493" max="9727" width="11.42578125" style="5"/>
    <col min="9728" max="9728" width="28.7109375" style="5" customWidth="1"/>
    <col min="9729" max="9740" width="7.7109375" style="5" customWidth="1"/>
    <col min="9741" max="9742" width="11.42578125" style="5" customWidth="1"/>
    <col min="9743" max="9743" width="8" style="5" customWidth="1"/>
    <col min="9744" max="9744" width="11.42578125" style="5" customWidth="1"/>
    <col min="9745" max="9745" width="9.85546875" style="5" customWidth="1"/>
    <col min="9746" max="9746" width="9.42578125" style="5" customWidth="1"/>
    <col min="9747" max="9747" width="7.7109375" style="5" bestFit="1" customWidth="1"/>
    <col min="9748" max="9748" width="17" style="5" customWidth="1"/>
    <col min="9749" max="9983" width="11.42578125" style="5"/>
    <col min="9984" max="9984" width="28.7109375" style="5" customWidth="1"/>
    <col min="9985" max="9996" width="7.7109375" style="5" customWidth="1"/>
    <col min="9997" max="9998" width="11.42578125" style="5" customWidth="1"/>
    <col min="9999" max="9999" width="8" style="5" customWidth="1"/>
    <col min="10000" max="10000" width="11.42578125" style="5" customWidth="1"/>
    <col min="10001" max="10001" width="9.85546875" style="5" customWidth="1"/>
    <col min="10002" max="10002" width="9.42578125" style="5" customWidth="1"/>
    <col min="10003" max="10003" width="7.7109375" style="5" bestFit="1" customWidth="1"/>
    <col min="10004" max="10004" width="17" style="5" customWidth="1"/>
    <col min="10005" max="10239" width="11.42578125" style="5"/>
    <col min="10240" max="10240" width="28.7109375" style="5" customWidth="1"/>
    <col min="10241" max="10252" width="7.7109375" style="5" customWidth="1"/>
    <col min="10253" max="10254" width="11.42578125" style="5" customWidth="1"/>
    <col min="10255" max="10255" width="8" style="5" customWidth="1"/>
    <col min="10256" max="10256" width="11.42578125" style="5" customWidth="1"/>
    <col min="10257" max="10257" width="9.85546875" style="5" customWidth="1"/>
    <col min="10258" max="10258" width="9.42578125" style="5" customWidth="1"/>
    <col min="10259" max="10259" width="7.7109375" style="5" bestFit="1" customWidth="1"/>
    <col min="10260" max="10260" width="17" style="5" customWidth="1"/>
    <col min="10261" max="10495" width="11.42578125" style="5"/>
    <col min="10496" max="10496" width="28.7109375" style="5" customWidth="1"/>
    <col min="10497" max="10508" width="7.7109375" style="5" customWidth="1"/>
    <col min="10509" max="10510" width="11.42578125" style="5" customWidth="1"/>
    <col min="10511" max="10511" width="8" style="5" customWidth="1"/>
    <col min="10512" max="10512" width="11.42578125" style="5" customWidth="1"/>
    <col min="10513" max="10513" width="9.85546875" style="5" customWidth="1"/>
    <col min="10514" max="10514" width="9.42578125" style="5" customWidth="1"/>
    <col min="10515" max="10515" width="7.7109375" style="5" bestFit="1" customWidth="1"/>
    <col min="10516" max="10516" width="17" style="5" customWidth="1"/>
    <col min="10517" max="10751" width="11.42578125" style="5"/>
    <col min="10752" max="10752" width="28.7109375" style="5" customWidth="1"/>
    <col min="10753" max="10764" width="7.7109375" style="5" customWidth="1"/>
    <col min="10765" max="10766" width="11.42578125" style="5" customWidth="1"/>
    <col min="10767" max="10767" width="8" style="5" customWidth="1"/>
    <col min="10768" max="10768" width="11.42578125" style="5" customWidth="1"/>
    <col min="10769" max="10769" width="9.85546875" style="5" customWidth="1"/>
    <col min="10770" max="10770" width="9.42578125" style="5" customWidth="1"/>
    <col min="10771" max="10771" width="7.7109375" style="5" bestFit="1" customWidth="1"/>
    <col min="10772" max="10772" width="17" style="5" customWidth="1"/>
    <col min="10773" max="11007" width="11.42578125" style="5"/>
    <col min="11008" max="11008" width="28.7109375" style="5" customWidth="1"/>
    <col min="11009" max="11020" width="7.7109375" style="5" customWidth="1"/>
    <col min="11021" max="11022" width="11.42578125" style="5" customWidth="1"/>
    <col min="11023" max="11023" width="8" style="5" customWidth="1"/>
    <col min="11024" max="11024" width="11.42578125" style="5" customWidth="1"/>
    <col min="11025" max="11025" width="9.85546875" style="5" customWidth="1"/>
    <col min="11026" max="11026" width="9.42578125" style="5" customWidth="1"/>
    <col min="11027" max="11027" width="7.7109375" style="5" bestFit="1" customWidth="1"/>
    <col min="11028" max="11028" width="17" style="5" customWidth="1"/>
    <col min="11029" max="11263" width="11.42578125" style="5"/>
    <col min="11264" max="11264" width="28.7109375" style="5" customWidth="1"/>
    <col min="11265" max="11276" width="7.7109375" style="5" customWidth="1"/>
    <col min="11277" max="11278" width="11.42578125" style="5" customWidth="1"/>
    <col min="11279" max="11279" width="8" style="5" customWidth="1"/>
    <col min="11280" max="11280" width="11.42578125" style="5" customWidth="1"/>
    <col min="11281" max="11281" width="9.85546875" style="5" customWidth="1"/>
    <col min="11282" max="11282" width="9.42578125" style="5" customWidth="1"/>
    <col min="11283" max="11283" width="7.7109375" style="5" bestFit="1" customWidth="1"/>
    <col min="11284" max="11284" width="17" style="5" customWidth="1"/>
    <col min="11285" max="11519" width="11.42578125" style="5"/>
    <col min="11520" max="11520" width="28.7109375" style="5" customWidth="1"/>
    <col min="11521" max="11532" width="7.7109375" style="5" customWidth="1"/>
    <col min="11533" max="11534" width="11.42578125" style="5" customWidth="1"/>
    <col min="11535" max="11535" width="8" style="5" customWidth="1"/>
    <col min="11536" max="11536" width="11.42578125" style="5" customWidth="1"/>
    <col min="11537" max="11537" width="9.85546875" style="5" customWidth="1"/>
    <col min="11538" max="11538" width="9.42578125" style="5" customWidth="1"/>
    <col min="11539" max="11539" width="7.7109375" style="5" bestFit="1" customWidth="1"/>
    <col min="11540" max="11540" width="17" style="5" customWidth="1"/>
    <col min="11541" max="11775" width="11.42578125" style="5"/>
    <col min="11776" max="11776" width="28.7109375" style="5" customWidth="1"/>
    <col min="11777" max="11788" width="7.7109375" style="5" customWidth="1"/>
    <col min="11789" max="11790" width="11.42578125" style="5" customWidth="1"/>
    <col min="11791" max="11791" width="8" style="5" customWidth="1"/>
    <col min="11792" max="11792" width="11.42578125" style="5" customWidth="1"/>
    <col min="11793" max="11793" width="9.85546875" style="5" customWidth="1"/>
    <col min="11794" max="11794" width="9.42578125" style="5" customWidth="1"/>
    <col min="11795" max="11795" width="7.7109375" style="5" bestFit="1" customWidth="1"/>
    <col min="11796" max="11796" width="17" style="5" customWidth="1"/>
    <col min="11797" max="12031" width="11.42578125" style="5"/>
    <col min="12032" max="12032" width="28.7109375" style="5" customWidth="1"/>
    <col min="12033" max="12044" width="7.7109375" style="5" customWidth="1"/>
    <col min="12045" max="12046" width="11.42578125" style="5" customWidth="1"/>
    <col min="12047" max="12047" width="8" style="5" customWidth="1"/>
    <col min="12048" max="12048" width="11.42578125" style="5" customWidth="1"/>
    <col min="12049" max="12049" width="9.85546875" style="5" customWidth="1"/>
    <col min="12050" max="12050" width="9.42578125" style="5" customWidth="1"/>
    <col min="12051" max="12051" width="7.7109375" style="5" bestFit="1" customWidth="1"/>
    <col min="12052" max="12052" width="17" style="5" customWidth="1"/>
    <col min="12053" max="12287" width="11.42578125" style="5"/>
    <col min="12288" max="12288" width="28.7109375" style="5" customWidth="1"/>
    <col min="12289" max="12300" width="7.7109375" style="5" customWidth="1"/>
    <col min="12301" max="12302" width="11.42578125" style="5" customWidth="1"/>
    <col min="12303" max="12303" width="8" style="5" customWidth="1"/>
    <col min="12304" max="12304" width="11.42578125" style="5" customWidth="1"/>
    <col min="12305" max="12305" width="9.85546875" style="5" customWidth="1"/>
    <col min="12306" max="12306" width="9.42578125" style="5" customWidth="1"/>
    <col min="12307" max="12307" width="7.7109375" style="5" bestFit="1" customWidth="1"/>
    <col min="12308" max="12308" width="17" style="5" customWidth="1"/>
    <col min="12309" max="12543" width="11.42578125" style="5"/>
    <col min="12544" max="12544" width="28.7109375" style="5" customWidth="1"/>
    <col min="12545" max="12556" width="7.7109375" style="5" customWidth="1"/>
    <col min="12557" max="12558" width="11.42578125" style="5" customWidth="1"/>
    <col min="12559" max="12559" width="8" style="5" customWidth="1"/>
    <col min="12560" max="12560" width="11.42578125" style="5" customWidth="1"/>
    <col min="12561" max="12561" width="9.85546875" style="5" customWidth="1"/>
    <col min="12562" max="12562" width="9.42578125" style="5" customWidth="1"/>
    <col min="12563" max="12563" width="7.7109375" style="5" bestFit="1" customWidth="1"/>
    <col min="12564" max="12564" width="17" style="5" customWidth="1"/>
    <col min="12565" max="12799" width="11.42578125" style="5"/>
    <col min="12800" max="12800" width="28.7109375" style="5" customWidth="1"/>
    <col min="12801" max="12812" width="7.7109375" style="5" customWidth="1"/>
    <col min="12813" max="12814" width="11.42578125" style="5" customWidth="1"/>
    <col min="12815" max="12815" width="8" style="5" customWidth="1"/>
    <col min="12816" max="12816" width="11.42578125" style="5" customWidth="1"/>
    <col min="12817" max="12817" width="9.85546875" style="5" customWidth="1"/>
    <col min="12818" max="12818" width="9.42578125" style="5" customWidth="1"/>
    <col min="12819" max="12819" width="7.7109375" style="5" bestFit="1" customWidth="1"/>
    <col min="12820" max="12820" width="17" style="5" customWidth="1"/>
    <col min="12821" max="13055" width="11.42578125" style="5"/>
    <col min="13056" max="13056" width="28.7109375" style="5" customWidth="1"/>
    <col min="13057" max="13068" width="7.7109375" style="5" customWidth="1"/>
    <col min="13069" max="13070" width="11.42578125" style="5" customWidth="1"/>
    <col min="13071" max="13071" width="8" style="5" customWidth="1"/>
    <col min="13072" max="13072" width="11.42578125" style="5" customWidth="1"/>
    <col min="13073" max="13073" width="9.85546875" style="5" customWidth="1"/>
    <col min="13074" max="13074" width="9.42578125" style="5" customWidth="1"/>
    <col min="13075" max="13075" width="7.7109375" style="5" bestFit="1" customWidth="1"/>
    <col min="13076" max="13076" width="17" style="5" customWidth="1"/>
    <col min="13077" max="13311" width="11.42578125" style="5"/>
    <col min="13312" max="13312" width="28.7109375" style="5" customWidth="1"/>
    <col min="13313" max="13324" width="7.7109375" style="5" customWidth="1"/>
    <col min="13325" max="13326" width="11.42578125" style="5" customWidth="1"/>
    <col min="13327" max="13327" width="8" style="5" customWidth="1"/>
    <col min="13328" max="13328" width="11.42578125" style="5" customWidth="1"/>
    <col min="13329" max="13329" width="9.85546875" style="5" customWidth="1"/>
    <col min="13330" max="13330" width="9.42578125" style="5" customWidth="1"/>
    <col min="13331" max="13331" width="7.7109375" style="5" bestFit="1" customWidth="1"/>
    <col min="13332" max="13332" width="17" style="5" customWidth="1"/>
    <col min="13333" max="13567" width="11.42578125" style="5"/>
    <col min="13568" max="13568" width="28.7109375" style="5" customWidth="1"/>
    <col min="13569" max="13580" width="7.7109375" style="5" customWidth="1"/>
    <col min="13581" max="13582" width="11.42578125" style="5" customWidth="1"/>
    <col min="13583" max="13583" width="8" style="5" customWidth="1"/>
    <col min="13584" max="13584" width="11.42578125" style="5" customWidth="1"/>
    <col min="13585" max="13585" width="9.85546875" style="5" customWidth="1"/>
    <col min="13586" max="13586" width="9.42578125" style="5" customWidth="1"/>
    <col min="13587" max="13587" width="7.7109375" style="5" bestFit="1" customWidth="1"/>
    <col min="13588" max="13588" width="17" style="5" customWidth="1"/>
    <col min="13589" max="13823" width="11.42578125" style="5"/>
    <col min="13824" max="13824" width="28.7109375" style="5" customWidth="1"/>
    <col min="13825" max="13836" width="7.7109375" style="5" customWidth="1"/>
    <col min="13837" max="13838" width="11.42578125" style="5" customWidth="1"/>
    <col min="13839" max="13839" width="8" style="5" customWidth="1"/>
    <col min="13840" max="13840" width="11.42578125" style="5" customWidth="1"/>
    <col min="13841" max="13841" width="9.85546875" style="5" customWidth="1"/>
    <col min="13842" max="13842" width="9.42578125" style="5" customWidth="1"/>
    <col min="13843" max="13843" width="7.7109375" style="5" bestFit="1" customWidth="1"/>
    <col min="13844" max="13844" width="17" style="5" customWidth="1"/>
    <col min="13845" max="14079" width="11.42578125" style="5"/>
    <col min="14080" max="14080" width="28.7109375" style="5" customWidth="1"/>
    <col min="14081" max="14092" width="7.7109375" style="5" customWidth="1"/>
    <col min="14093" max="14094" width="11.42578125" style="5" customWidth="1"/>
    <col min="14095" max="14095" width="8" style="5" customWidth="1"/>
    <col min="14096" max="14096" width="11.42578125" style="5" customWidth="1"/>
    <col min="14097" max="14097" width="9.85546875" style="5" customWidth="1"/>
    <col min="14098" max="14098" width="9.42578125" style="5" customWidth="1"/>
    <col min="14099" max="14099" width="7.7109375" style="5" bestFit="1" customWidth="1"/>
    <col min="14100" max="14100" width="17" style="5" customWidth="1"/>
    <col min="14101" max="14335" width="11.42578125" style="5"/>
    <col min="14336" max="14336" width="28.7109375" style="5" customWidth="1"/>
    <col min="14337" max="14348" width="7.7109375" style="5" customWidth="1"/>
    <col min="14349" max="14350" width="11.42578125" style="5" customWidth="1"/>
    <col min="14351" max="14351" width="8" style="5" customWidth="1"/>
    <col min="14352" max="14352" width="11.42578125" style="5" customWidth="1"/>
    <col min="14353" max="14353" width="9.85546875" style="5" customWidth="1"/>
    <col min="14354" max="14354" width="9.42578125" style="5" customWidth="1"/>
    <col min="14355" max="14355" width="7.7109375" style="5" bestFit="1" customWidth="1"/>
    <col min="14356" max="14356" width="17" style="5" customWidth="1"/>
    <col min="14357" max="14591" width="11.42578125" style="5"/>
    <col min="14592" max="14592" width="28.7109375" style="5" customWidth="1"/>
    <col min="14593" max="14604" width="7.7109375" style="5" customWidth="1"/>
    <col min="14605" max="14606" width="11.42578125" style="5" customWidth="1"/>
    <col min="14607" max="14607" width="8" style="5" customWidth="1"/>
    <col min="14608" max="14608" width="11.42578125" style="5" customWidth="1"/>
    <col min="14609" max="14609" width="9.85546875" style="5" customWidth="1"/>
    <col min="14610" max="14610" width="9.42578125" style="5" customWidth="1"/>
    <col min="14611" max="14611" width="7.7109375" style="5" bestFit="1" customWidth="1"/>
    <col min="14612" max="14612" width="17" style="5" customWidth="1"/>
    <col min="14613" max="14847" width="11.42578125" style="5"/>
    <col min="14848" max="14848" width="28.7109375" style="5" customWidth="1"/>
    <col min="14849" max="14860" width="7.7109375" style="5" customWidth="1"/>
    <col min="14861" max="14862" width="11.42578125" style="5" customWidth="1"/>
    <col min="14863" max="14863" width="8" style="5" customWidth="1"/>
    <col min="14864" max="14864" width="11.42578125" style="5" customWidth="1"/>
    <col min="14865" max="14865" width="9.85546875" style="5" customWidth="1"/>
    <col min="14866" max="14866" width="9.42578125" style="5" customWidth="1"/>
    <col min="14867" max="14867" width="7.7109375" style="5" bestFit="1" customWidth="1"/>
    <col min="14868" max="14868" width="17" style="5" customWidth="1"/>
    <col min="14869" max="15103" width="11.42578125" style="5"/>
    <col min="15104" max="15104" width="28.7109375" style="5" customWidth="1"/>
    <col min="15105" max="15116" width="7.7109375" style="5" customWidth="1"/>
    <col min="15117" max="15118" width="11.42578125" style="5" customWidth="1"/>
    <col min="15119" max="15119" width="8" style="5" customWidth="1"/>
    <col min="15120" max="15120" width="11.42578125" style="5" customWidth="1"/>
    <col min="15121" max="15121" width="9.85546875" style="5" customWidth="1"/>
    <col min="15122" max="15122" width="9.42578125" style="5" customWidth="1"/>
    <col min="15123" max="15123" width="7.7109375" style="5" bestFit="1" customWidth="1"/>
    <col min="15124" max="15124" width="17" style="5" customWidth="1"/>
    <col min="15125" max="15359" width="11.42578125" style="5"/>
    <col min="15360" max="15360" width="28.7109375" style="5" customWidth="1"/>
    <col min="15361" max="15372" width="7.7109375" style="5" customWidth="1"/>
    <col min="15373" max="15374" width="11.42578125" style="5" customWidth="1"/>
    <col min="15375" max="15375" width="8" style="5" customWidth="1"/>
    <col min="15376" max="15376" width="11.42578125" style="5" customWidth="1"/>
    <col min="15377" max="15377" width="9.85546875" style="5" customWidth="1"/>
    <col min="15378" max="15378" width="9.42578125" style="5" customWidth="1"/>
    <col min="15379" max="15379" width="7.7109375" style="5" bestFit="1" customWidth="1"/>
    <col min="15380" max="15380" width="17" style="5" customWidth="1"/>
    <col min="15381" max="15615" width="11.42578125" style="5"/>
    <col min="15616" max="15616" width="28.7109375" style="5" customWidth="1"/>
    <col min="15617" max="15628" width="7.7109375" style="5" customWidth="1"/>
    <col min="15629" max="15630" width="11.42578125" style="5" customWidth="1"/>
    <col min="15631" max="15631" width="8" style="5" customWidth="1"/>
    <col min="15632" max="15632" width="11.42578125" style="5" customWidth="1"/>
    <col min="15633" max="15633" width="9.85546875" style="5" customWidth="1"/>
    <col min="15634" max="15634" width="9.42578125" style="5" customWidth="1"/>
    <col min="15635" max="15635" width="7.7109375" style="5" bestFit="1" customWidth="1"/>
    <col min="15636" max="15636" width="17" style="5" customWidth="1"/>
    <col min="15637" max="15871" width="11.42578125" style="5"/>
    <col min="15872" max="15872" width="28.7109375" style="5" customWidth="1"/>
    <col min="15873" max="15884" width="7.7109375" style="5" customWidth="1"/>
    <col min="15885" max="15886" width="11.42578125" style="5" customWidth="1"/>
    <col min="15887" max="15887" width="8" style="5" customWidth="1"/>
    <col min="15888" max="15888" width="11.42578125" style="5" customWidth="1"/>
    <col min="15889" max="15889" width="9.85546875" style="5" customWidth="1"/>
    <col min="15890" max="15890" width="9.42578125" style="5" customWidth="1"/>
    <col min="15891" max="15891" width="7.7109375" style="5" bestFit="1" customWidth="1"/>
    <col min="15892" max="15892" width="17" style="5" customWidth="1"/>
    <col min="15893" max="16127" width="11.42578125" style="5"/>
    <col min="16128" max="16128" width="28.7109375" style="5" customWidth="1"/>
    <col min="16129" max="16140" width="7.7109375" style="5" customWidth="1"/>
    <col min="16141" max="16142" width="11.42578125" style="5" customWidth="1"/>
    <col min="16143" max="16143" width="8" style="5" customWidth="1"/>
    <col min="16144" max="16144" width="11.42578125" style="5" customWidth="1"/>
    <col min="16145" max="16145" width="9.85546875" style="5" customWidth="1"/>
    <col min="16146" max="16146" width="9.42578125" style="5" customWidth="1"/>
    <col min="16147" max="16147" width="7.7109375" style="5" bestFit="1" customWidth="1"/>
    <col min="16148" max="16148" width="17" style="5" customWidth="1"/>
    <col min="16149" max="16384" width="11.42578125" style="5"/>
  </cols>
  <sheetData>
    <row r="1" spans="1:61" s="9" customFormat="1" ht="24.75" customHeight="1" x14ac:dyDescent="0.25">
      <c r="A1" s="347"/>
      <c r="B1" s="415" t="s">
        <v>207</v>
      </c>
      <c r="C1" s="415"/>
      <c r="D1" s="415"/>
      <c r="E1" s="415"/>
      <c r="F1" s="415"/>
      <c r="G1" s="415"/>
      <c r="H1" s="415"/>
      <c r="I1" s="415"/>
      <c r="J1" s="415"/>
      <c r="K1" s="415"/>
      <c r="L1" s="415"/>
      <c r="M1" s="415"/>
      <c r="N1" s="397" t="s">
        <v>259</v>
      </c>
      <c r="O1" s="395" t="s">
        <v>263</v>
      </c>
    </row>
    <row r="2" spans="1:61" s="9" customFormat="1" ht="24.75" customHeight="1" x14ac:dyDescent="0.25">
      <c r="A2" s="347"/>
      <c r="B2" s="415"/>
      <c r="C2" s="415"/>
      <c r="D2" s="415"/>
      <c r="E2" s="415"/>
      <c r="F2" s="415"/>
      <c r="G2" s="415"/>
      <c r="H2" s="415"/>
      <c r="I2" s="415"/>
      <c r="J2" s="415"/>
      <c r="K2" s="415"/>
      <c r="L2" s="415"/>
      <c r="M2" s="415"/>
      <c r="N2" s="397" t="s">
        <v>260</v>
      </c>
      <c r="O2" s="395">
        <v>1</v>
      </c>
    </row>
    <row r="3" spans="1:61" s="8" customFormat="1" ht="24.75" customHeight="1" x14ac:dyDescent="0.2">
      <c r="A3" s="347"/>
      <c r="B3" s="415"/>
      <c r="C3" s="415"/>
      <c r="D3" s="415"/>
      <c r="E3" s="415"/>
      <c r="F3" s="415"/>
      <c r="G3" s="415"/>
      <c r="H3" s="415"/>
      <c r="I3" s="415"/>
      <c r="J3" s="415"/>
      <c r="K3" s="415"/>
      <c r="L3" s="415"/>
      <c r="M3" s="415"/>
      <c r="N3" s="397" t="s">
        <v>268</v>
      </c>
      <c r="O3" s="396">
        <v>44573</v>
      </c>
    </row>
    <row r="4" spans="1:61" s="14" customFormat="1" ht="14.25" customHeight="1" thickBot="1" x14ac:dyDescent="0.3">
      <c r="B4" s="36"/>
      <c r="C4" s="36"/>
      <c r="D4" s="36"/>
      <c r="E4" s="36"/>
      <c r="F4" s="36"/>
      <c r="G4" s="36"/>
      <c r="H4" s="36"/>
      <c r="I4" s="37"/>
      <c r="J4" s="38"/>
      <c r="K4" s="38"/>
      <c r="L4" s="9"/>
      <c r="M4" s="21"/>
      <c r="N4" s="12"/>
      <c r="O4" s="12"/>
      <c r="P4" s="11"/>
      <c r="Q4" s="11"/>
      <c r="R4" s="11"/>
    </row>
    <row r="5" spans="1:61" s="10" customFormat="1" ht="24" customHeight="1" thickBot="1" x14ac:dyDescent="0.3">
      <c r="B5" s="365" t="s">
        <v>185</v>
      </c>
      <c r="C5" s="448" t="s">
        <v>4</v>
      </c>
      <c r="D5" s="448"/>
      <c r="E5" s="448"/>
      <c r="F5" s="448"/>
      <c r="G5" s="448"/>
      <c r="H5" s="448"/>
      <c r="I5" s="448"/>
      <c r="J5" s="448"/>
      <c r="K5" s="449"/>
      <c r="L5" s="366" t="s">
        <v>186</v>
      </c>
      <c r="M5" s="367"/>
      <c r="N5" s="368" t="s">
        <v>187</v>
      </c>
      <c r="O5" s="369"/>
      <c r="P5" s="254"/>
      <c r="Q5" s="13"/>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row>
    <row r="6" spans="1:61" s="14" customFormat="1" ht="24" customHeight="1" thickBot="1" x14ac:dyDescent="0.3">
      <c r="B6" s="370" t="s">
        <v>188</v>
      </c>
      <c r="C6" s="446" t="s">
        <v>0</v>
      </c>
      <c r="D6" s="446"/>
      <c r="E6" s="371" t="s">
        <v>189</v>
      </c>
      <c r="F6" s="447" t="s">
        <v>0</v>
      </c>
      <c r="G6" s="447"/>
      <c r="H6" s="447"/>
      <c r="I6" s="447"/>
      <c r="J6" s="447"/>
      <c r="K6" s="447"/>
      <c r="L6" s="372" t="s">
        <v>184</v>
      </c>
      <c r="M6" s="373" t="s">
        <v>190</v>
      </c>
      <c r="N6" s="372" t="s">
        <v>191</v>
      </c>
      <c r="O6" s="374" t="s">
        <v>208</v>
      </c>
      <c r="P6" s="255"/>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row>
    <row r="7" spans="1:61" s="14" customFormat="1" ht="14.25" customHeight="1" thickBot="1" x14ac:dyDescent="0.3">
      <c r="B7" s="36"/>
      <c r="C7" s="36"/>
      <c r="D7" s="36"/>
      <c r="E7" s="36"/>
      <c r="F7" s="36"/>
      <c r="G7" s="36"/>
      <c r="H7" s="36"/>
      <c r="I7" s="37"/>
      <c r="J7" s="38"/>
      <c r="K7" s="38"/>
      <c r="M7" s="21"/>
      <c r="N7" s="12"/>
      <c r="O7" s="9"/>
      <c r="P7" s="9"/>
      <c r="Q7" s="11"/>
      <c r="R7" s="11"/>
    </row>
    <row r="8" spans="1:61" s="8" customFormat="1" ht="22.5" customHeight="1" x14ac:dyDescent="0.2">
      <c r="B8" s="462" t="s">
        <v>192</v>
      </c>
      <c r="C8" s="463"/>
      <c r="D8" s="463"/>
      <c r="E8" s="463"/>
      <c r="F8" s="463"/>
      <c r="G8" s="463"/>
      <c r="H8" s="463"/>
      <c r="I8" s="463"/>
      <c r="J8" s="463"/>
      <c r="K8" s="463"/>
      <c r="L8" s="463"/>
      <c r="M8" s="463"/>
      <c r="N8" s="463"/>
      <c r="O8" s="464"/>
      <c r="P8" s="256"/>
    </row>
    <row r="9" spans="1:61" s="55" customFormat="1" ht="19.5" customHeight="1" x14ac:dyDescent="0.25">
      <c r="B9" s="75" t="s">
        <v>209</v>
      </c>
      <c r="C9" s="56"/>
      <c r="D9" s="56"/>
      <c r="E9" s="56"/>
      <c r="F9" s="56"/>
      <c r="G9" s="56"/>
      <c r="H9" s="56"/>
      <c r="I9" s="56"/>
      <c r="O9" s="39"/>
      <c r="P9" s="9"/>
    </row>
    <row r="10" spans="1:61" s="8" customFormat="1" ht="9" customHeight="1" x14ac:dyDescent="0.2">
      <c r="B10" s="28"/>
      <c r="O10" s="25"/>
    </row>
    <row r="11" spans="1:61" s="8" customFormat="1" ht="18.75" customHeight="1" x14ac:dyDescent="0.2">
      <c r="B11" s="41" t="s">
        <v>77</v>
      </c>
      <c r="C11" s="56"/>
      <c r="D11" s="56"/>
      <c r="E11" s="56"/>
      <c r="F11" s="56"/>
      <c r="G11" s="56"/>
      <c r="H11" s="56"/>
      <c r="I11" s="56"/>
      <c r="J11" s="56"/>
      <c r="O11" s="25"/>
    </row>
    <row r="12" spans="1:61" s="8" customFormat="1" ht="14.25" customHeight="1" x14ac:dyDescent="0.2">
      <c r="B12" s="401" t="s">
        <v>210</v>
      </c>
      <c r="C12" s="402" t="s">
        <v>155</v>
      </c>
      <c r="D12" s="402" t="s">
        <v>155</v>
      </c>
      <c r="E12" s="402" t="s">
        <v>155</v>
      </c>
      <c r="F12" s="402" t="s">
        <v>155</v>
      </c>
      <c r="G12" s="402" t="s">
        <v>155</v>
      </c>
      <c r="H12" s="402" t="s">
        <v>155</v>
      </c>
      <c r="I12" s="402" t="s">
        <v>155</v>
      </c>
      <c r="J12" s="402" t="s">
        <v>155</v>
      </c>
      <c r="O12" s="25"/>
    </row>
    <row r="13" spans="1:61" s="8" customFormat="1" x14ac:dyDescent="0.2">
      <c r="B13" s="401" t="s">
        <v>211</v>
      </c>
      <c r="C13" s="402" t="s">
        <v>165</v>
      </c>
      <c r="D13" s="402" t="s">
        <v>165</v>
      </c>
      <c r="E13" s="402" t="s">
        <v>165</v>
      </c>
      <c r="F13" s="402" t="s">
        <v>165</v>
      </c>
      <c r="G13" s="402" t="s">
        <v>165</v>
      </c>
      <c r="H13" s="402" t="s">
        <v>165</v>
      </c>
      <c r="I13" s="402" t="s">
        <v>165</v>
      </c>
      <c r="J13" s="402" t="s">
        <v>165</v>
      </c>
      <c r="O13" s="25"/>
    </row>
    <row r="14" spans="1:61" s="8" customFormat="1" x14ac:dyDescent="0.2">
      <c r="B14" s="401" t="s">
        <v>212</v>
      </c>
      <c r="C14" s="402" t="s">
        <v>166</v>
      </c>
      <c r="D14" s="402" t="s">
        <v>166</v>
      </c>
      <c r="E14" s="402" t="s">
        <v>166</v>
      </c>
      <c r="F14" s="402" t="s">
        <v>166</v>
      </c>
      <c r="G14" s="402" t="s">
        <v>166</v>
      </c>
      <c r="H14" s="402" t="s">
        <v>166</v>
      </c>
      <c r="I14" s="402" t="s">
        <v>166</v>
      </c>
      <c r="J14" s="402" t="s">
        <v>166</v>
      </c>
      <c r="O14" s="25"/>
    </row>
    <row r="15" spans="1:61" s="8" customFormat="1" x14ac:dyDescent="0.2">
      <c r="B15" s="42"/>
      <c r="C15" s="56"/>
      <c r="D15" s="56"/>
      <c r="E15" s="56"/>
      <c r="F15" s="56"/>
      <c r="G15" s="56"/>
      <c r="H15" s="56"/>
      <c r="I15" s="56"/>
      <c r="J15" s="56"/>
      <c r="O15" s="25"/>
    </row>
    <row r="16" spans="1:61" s="8" customFormat="1" ht="19.5" customHeight="1" x14ac:dyDescent="0.2">
      <c r="B16" s="459" t="s">
        <v>213</v>
      </c>
      <c r="C16" s="460"/>
      <c r="D16" s="460"/>
      <c r="E16" s="460"/>
      <c r="F16" s="460"/>
      <c r="G16" s="460"/>
      <c r="H16" s="460"/>
      <c r="I16" s="460"/>
      <c r="J16" s="460"/>
      <c r="K16" s="460"/>
      <c r="L16" s="460"/>
      <c r="M16" s="460"/>
      <c r="N16" s="460"/>
      <c r="O16" s="461"/>
      <c r="P16" s="256"/>
    </row>
    <row r="17" spans="2:21" s="77" customFormat="1" ht="15.75" thickBot="1" x14ac:dyDescent="0.3">
      <c r="B17" s="94"/>
      <c r="E17" s="93"/>
      <c r="O17" s="95"/>
      <c r="P17" s="78"/>
      <c r="Q17" s="79"/>
      <c r="R17" s="79"/>
    </row>
    <row r="18" spans="2:21" s="77" customFormat="1" ht="15" x14ac:dyDescent="0.25">
      <c r="B18" s="443" t="s">
        <v>63</v>
      </c>
      <c r="C18" s="444"/>
      <c r="D18" s="444"/>
      <c r="E18" s="444"/>
      <c r="F18" s="444"/>
      <c r="G18" s="444"/>
      <c r="H18" s="444"/>
      <c r="I18" s="444"/>
      <c r="J18" s="444"/>
      <c r="K18" s="444"/>
      <c r="L18" s="444"/>
      <c r="M18" s="444"/>
      <c r="N18" s="444"/>
      <c r="O18" s="445"/>
      <c r="P18" s="257"/>
      <c r="Q18" s="442" t="s">
        <v>126</v>
      </c>
      <c r="R18" s="442"/>
      <c r="S18" s="442"/>
      <c r="T18" s="442"/>
      <c r="U18" s="442"/>
    </row>
    <row r="19" spans="2:21" s="77" customFormat="1" ht="17.25" customHeight="1" x14ac:dyDescent="0.2">
      <c r="B19" s="245" t="s">
        <v>64</v>
      </c>
      <c r="C19" s="251" t="s">
        <v>26</v>
      </c>
      <c r="D19" s="251" t="s">
        <v>28</v>
      </c>
      <c r="E19" s="251" t="s">
        <v>30</v>
      </c>
      <c r="F19" s="251" t="s">
        <v>32</v>
      </c>
      <c r="G19" s="251" t="s">
        <v>33</v>
      </c>
      <c r="H19" s="251" t="s">
        <v>34</v>
      </c>
      <c r="I19" s="251" t="s">
        <v>35</v>
      </c>
      <c r="J19" s="251" t="s">
        <v>36</v>
      </c>
      <c r="K19" s="251" t="s">
        <v>37</v>
      </c>
      <c r="L19" s="251" t="s">
        <v>38</v>
      </c>
      <c r="M19" s="251" t="s">
        <v>39</v>
      </c>
      <c r="N19" s="251" t="s">
        <v>65</v>
      </c>
      <c r="O19" s="452" t="s">
        <v>247</v>
      </c>
      <c r="P19" s="258"/>
      <c r="R19" s="457" t="s">
        <v>124</v>
      </c>
      <c r="S19" s="450" t="s">
        <v>125</v>
      </c>
      <c r="T19" s="450" t="s">
        <v>2</v>
      </c>
      <c r="U19" s="450" t="s">
        <v>66</v>
      </c>
    </row>
    <row r="20" spans="2:21" s="77" customFormat="1" ht="17.25" customHeight="1" x14ac:dyDescent="0.2">
      <c r="B20" s="245" t="s">
        <v>67</v>
      </c>
      <c r="C20" s="244">
        <v>40</v>
      </c>
      <c r="D20" s="244">
        <v>39</v>
      </c>
      <c r="E20" s="244">
        <v>38</v>
      </c>
      <c r="F20" s="244">
        <v>37</v>
      </c>
      <c r="G20" s="244">
        <v>36</v>
      </c>
      <c r="H20" s="244">
        <v>35</v>
      </c>
      <c r="I20" s="244">
        <v>34</v>
      </c>
      <c r="J20" s="244">
        <v>33</v>
      </c>
      <c r="K20" s="244">
        <v>32</v>
      </c>
      <c r="L20" s="244">
        <v>31</v>
      </c>
      <c r="M20" s="244">
        <v>30</v>
      </c>
      <c r="N20" s="244">
        <v>29</v>
      </c>
      <c r="O20" s="453"/>
      <c r="P20" s="258"/>
      <c r="R20" s="458"/>
      <c r="S20" s="451"/>
      <c r="T20" s="451"/>
      <c r="U20" s="451"/>
    </row>
    <row r="21" spans="2:21" s="77" customFormat="1" ht="17.25" customHeight="1" x14ac:dyDescent="0.25">
      <c r="B21" s="246" t="s">
        <v>206</v>
      </c>
      <c r="C21" s="243">
        <v>145000</v>
      </c>
      <c r="D21" s="243">
        <f t="shared" ref="D21:J21" si="0">C26</f>
        <v>141375</v>
      </c>
      <c r="E21" s="243">
        <f t="shared" si="0"/>
        <v>137750</v>
      </c>
      <c r="F21" s="243">
        <f t="shared" si="0"/>
        <v>134125</v>
      </c>
      <c r="G21" s="243">
        <f t="shared" si="0"/>
        <v>130500</v>
      </c>
      <c r="H21" s="243">
        <f t="shared" si="0"/>
        <v>126875</v>
      </c>
      <c r="I21" s="243">
        <f t="shared" si="0"/>
        <v>123250</v>
      </c>
      <c r="J21" s="243">
        <f t="shared" si="0"/>
        <v>119625</v>
      </c>
      <c r="K21" s="243">
        <f>J26</f>
        <v>116000</v>
      </c>
      <c r="L21" s="243">
        <f>K26</f>
        <v>112375</v>
      </c>
      <c r="M21" s="243">
        <f>L26</f>
        <v>108750</v>
      </c>
      <c r="N21" s="243">
        <f>M26</f>
        <v>105125</v>
      </c>
      <c r="O21" s="247"/>
      <c r="P21" s="253"/>
      <c r="Q21" s="261"/>
      <c r="R21" s="262"/>
      <c r="S21" s="263">
        <f>+O26</f>
        <v>116000</v>
      </c>
      <c r="T21" s="262"/>
      <c r="U21" s="260"/>
    </row>
    <row r="22" spans="2:21" s="77" customFormat="1" ht="17.25" customHeight="1" x14ac:dyDescent="0.25">
      <c r="B22" s="246" t="s">
        <v>248</v>
      </c>
      <c r="C22" s="243">
        <v>0</v>
      </c>
      <c r="D22" s="243">
        <v>0</v>
      </c>
      <c r="E22" s="243">
        <v>0</v>
      </c>
      <c r="F22" s="243">
        <v>0</v>
      </c>
      <c r="G22" s="243">
        <v>0</v>
      </c>
      <c r="H22" s="243">
        <v>0</v>
      </c>
      <c r="I22" s="243">
        <v>0</v>
      </c>
      <c r="J22" s="243">
        <v>0</v>
      </c>
      <c r="K22" s="243">
        <v>0</v>
      </c>
      <c r="L22" s="243">
        <v>0</v>
      </c>
      <c r="M22" s="243">
        <v>0</v>
      </c>
      <c r="N22" s="243">
        <v>0</v>
      </c>
      <c r="O22" s="247">
        <f>SUM(C22:N22)</f>
        <v>0</v>
      </c>
      <c r="P22" s="253"/>
      <c r="Q22" s="261"/>
      <c r="R22" s="262"/>
      <c r="S22" s="263">
        <f>+O36</f>
        <v>12721.600000000006</v>
      </c>
      <c r="T22" s="262"/>
      <c r="U22" s="260"/>
    </row>
    <row r="23" spans="2:21" s="77" customFormat="1" ht="17.25" customHeight="1" x14ac:dyDescent="0.25">
      <c r="B23" s="246" t="s">
        <v>68</v>
      </c>
      <c r="C23" s="243">
        <f t="shared" ref="C23:J23" si="1">SUM(C21:C22)</f>
        <v>145000</v>
      </c>
      <c r="D23" s="243">
        <f>SUM(D21:D22)</f>
        <v>141375</v>
      </c>
      <c r="E23" s="243">
        <f t="shared" si="1"/>
        <v>137750</v>
      </c>
      <c r="F23" s="243">
        <f t="shared" si="1"/>
        <v>134125</v>
      </c>
      <c r="G23" s="243">
        <f t="shared" si="1"/>
        <v>130500</v>
      </c>
      <c r="H23" s="243">
        <f t="shared" si="1"/>
        <v>126875</v>
      </c>
      <c r="I23" s="243">
        <f t="shared" si="1"/>
        <v>123250</v>
      </c>
      <c r="J23" s="243">
        <f t="shared" si="1"/>
        <v>119625</v>
      </c>
      <c r="K23" s="243">
        <f>SUM(K21:K22)</f>
        <v>116000</v>
      </c>
      <c r="L23" s="243">
        <f>SUM(L21:L22)</f>
        <v>112375</v>
      </c>
      <c r="M23" s="243">
        <f>SUM(M21:M22)</f>
        <v>108750</v>
      </c>
      <c r="N23" s="243">
        <f>SUM(N21:N22)</f>
        <v>105125</v>
      </c>
      <c r="O23" s="247"/>
      <c r="P23" s="253"/>
      <c r="Q23" s="261"/>
      <c r="R23" s="262"/>
      <c r="S23" s="263">
        <f>+O47</f>
        <v>4970.7000000000025</v>
      </c>
      <c r="T23" s="262"/>
      <c r="U23" s="260"/>
    </row>
    <row r="24" spans="2:21" s="77" customFormat="1" ht="17.25" customHeight="1" x14ac:dyDescent="0.25">
      <c r="B24" s="246" t="s">
        <v>69</v>
      </c>
      <c r="C24" s="243">
        <v>0</v>
      </c>
      <c r="D24" s="243">
        <v>0</v>
      </c>
      <c r="E24" s="243">
        <v>0</v>
      </c>
      <c r="F24" s="243">
        <v>0</v>
      </c>
      <c r="G24" s="243">
        <v>0</v>
      </c>
      <c r="H24" s="243">
        <v>0</v>
      </c>
      <c r="I24" s="243">
        <v>0</v>
      </c>
      <c r="J24" s="243">
        <v>0</v>
      </c>
      <c r="K24" s="243">
        <v>0</v>
      </c>
      <c r="L24" s="243">
        <v>0</v>
      </c>
      <c r="M24" s="243">
        <v>0</v>
      </c>
      <c r="N24" s="243">
        <v>0</v>
      </c>
      <c r="O24" s="247"/>
      <c r="P24" s="253"/>
      <c r="Q24" s="261"/>
      <c r="R24" s="262"/>
      <c r="S24" s="263">
        <f>+O58</f>
        <v>12726.048780487808</v>
      </c>
      <c r="T24" s="262"/>
      <c r="U24" s="260"/>
    </row>
    <row r="25" spans="2:21" s="77" customFormat="1" ht="17.25" customHeight="1" x14ac:dyDescent="0.25">
      <c r="B25" s="246" t="s">
        <v>70</v>
      </c>
      <c r="C25" s="243">
        <f>+C23/C20</f>
        <v>3625</v>
      </c>
      <c r="D25" s="243">
        <f>+D23/D20</f>
        <v>3625</v>
      </c>
      <c r="E25" s="243">
        <f t="shared" ref="E25:J25" si="2">+E23/E20</f>
        <v>3625</v>
      </c>
      <c r="F25" s="243">
        <f t="shared" si="2"/>
        <v>3625</v>
      </c>
      <c r="G25" s="243">
        <f t="shared" si="2"/>
        <v>3625</v>
      </c>
      <c r="H25" s="243">
        <f t="shared" si="2"/>
        <v>3625</v>
      </c>
      <c r="I25" s="243">
        <f t="shared" si="2"/>
        <v>3625</v>
      </c>
      <c r="J25" s="243">
        <f t="shared" si="2"/>
        <v>3625</v>
      </c>
      <c r="K25" s="243">
        <f>+K23/K20</f>
        <v>3625</v>
      </c>
      <c r="L25" s="243">
        <f>+L23/L20</f>
        <v>3625</v>
      </c>
      <c r="M25" s="243">
        <f>+M23/M20</f>
        <v>3625</v>
      </c>
      <c r="N25" s="243">
        <f>+N23/N20</f>
        <v>3625</v>
      </c>
      <c r="O25" s="247">
        <f>SUM(C25:N25)</f>
        <v>43500</v>
      </c>
      <c r="P25" s="253"/>
      <c r="Q25" s="261"/>
      <c r="R25" s="262"/>
      <c r="S25" s="263">
        <f>+O69</f>
        <v>10069.740740740745</v>
      </c>
      <c r="T25" s="262"/>
      <c r="U25" s="260"/>
    </row>
    <row r="26" spans="2:21" s="77" customFormat="1" ht="17.25" customHeight="1" thickBot="1" x14ac:dyDescent="0.3">
      <c r="B26" s="248" t="s">
        <v>71</v>
      </c>
      <c r="C26" s="249">
        <f t="shared" ref="C26:J26" si="3">C23-C25</f>
        <v>141375</v>
      </c>
      <c r="D26" s="249">
        <f t="shared" si="3"/>
        <v>137750</v>
      </c>
      <c r="E26" s="249">
        <f t="shared" si="3"/>
        <v>134125</v>
      </c>
      <c r="F26" s="249">
        <f t="shared" si="3"/>
        <v>130500</v>
      </c>
      <c r="G26" s="249">
        <f t="shared" si="3"/>
        <v>126875</v>
      </c>
      <c r="H26" s="249">
        <f t="shared" si="3"/>
        <v>123250</v>
      </c>
      <c r="I26" s="249">
        <f t="shared" si="3"/>
        <v>119625</v>
      </c>
      <c r="J26" s="249">
        <f t="shared" si="3"/>
        <v>116000</v>
      </c>
      <c r="K26" s="249">
        <f>K23-K25</f>
        <v>112375</v>
      </c>
      <c r="L26" s="249">
        <f>L23-L25</f>
        <v>108750</v>
      </c>
      <c r="M26" s="249">
        <f>M23-M25</f>
        <v>105125</v>
      </c>
      <c r="N26" s="249">
        <f>N23-N25</f>
        <v>101500</v>
      </c>
      <c r="O26" s="250">
        <f>+J26</f>
        <v>116000</v>
      </c>
      <c r="P26" s="253"/>
      <c r="Q26" s="261"/>
      <c r="R26" s="262"/>
      <c r="S26" s="263">
        <f>+O80</f>
        <v>7786.6181818181794</v>
      </c>
      <c r="T26" s="262"/>
      <c r="U26" s="260"/>
    </row>
    <row r="27" spans="2:21" s="77" customFormat="1" ht="17.25" customHeight="1" thickBot="1" x14ac:dyDescent="0.25">
      <c r="B27" s="94"/>
      <c r="O27" s="97"/>
      <c r="Q27" s="261"/>
      <c r="R27" s="262"/>
      <c r="S27" s="263">
        <f>+O91</f>
        <v>8960.5714285714348</v>
      </c>
      <c r="T27" s="262"/>
      <c r="U27" s="260"/>
    </row>
    <row r="28" spans="2:21" s="77" customFormat="1" ht="17.25" customHeight="1" x14ac:dyDescent="0.2">
      <c r="B28" s="443" t="s">
        <v>63</v>
      </c>
      <c r="C28" s="444"/>
      <c r="D28" s="444"/>
      <c r="E28" s="444"/>
      <c r="F28" s="444"/>
      <c r="G28" s="444"/>
      <c r="H28" s="444"/>
      <c r="I28" s="444"/>
      <c r="J28" s="444"/>
      <c r="K28" s="444"/>
      <c r="L28" s="444"/>
      <c r="M28" s="444"/>
      <c r="N28" s="444"/>
      <c r="O28" s="445"/>
      <c r="P28" s="257"/>
      <c r="Q28" s="261"/>
      <c r="R28" s="262"/>
      <c r="S28" s="263">
        <f>+O102</f>
        <v>3284.7192982456145</v>
      </c>
      <c r="T28" s="262"/>
      <c r="U28" s="260"/>
    </row>
    <row r="29" spans="2:21" s="77" customFormat="1" ht="17.25" customHeight="1" x14ac:dyDescent="0.2">
      <c r="B29" s="245" t="s">
        <v>64</v>
      </c>
      <c r="C29" s="251" t="s">
        <v>26</v>
      </c>
      <c r="D29" s="251" t="s">
        <v>28</v>
      </c>
      <c r="E29" s="251" t="s">
        <v>30</v>
      </c>
      <c r="F29" s="251" t="s">
        <v>32</v>
      </c>
      <c r="G29" s="251" t="s">
        <v>33</v>
      </c>
      <c r="H29" s="251" t="s">
        <v>34</v>
      </c>
      <c r="I29" s="251" t="s">
        <v>35</v>
      </c>
      <c r="J29" s="251" t="s">
        <v>36</v>
      </c>
      <c r="K29" s="251" t="s">
        <v>37</v>
      </c>
      <c r="L29" s="251" t="s">
        <v>38</v>
      </c>
      <c r="M29" s="251" t="s">
        <v>39</v>
      </c>
      <c r="N29" s="251" t="s">
        <v>65</v>
      </c>
      <c r="O29" s="452" t="s">
        <v>247</v>
      </c>
      <c r="P29" s="258"/>
      <c r="Q29" s="265"/>
      <c r="R29" s="266"/>
      <c r="S29" s="267">
        <f>+O113</f>
        <v>4112.3333333333358</v>
      </c>
      <c r="T29" s="266"/>
      <c r="U29" s="268"/>
    </row>
    <row r="30" spans="2:21" s="77" customFormat="1" ht="17.25" customHeight="1" x14ac:dyDescent="0.2">
      <c r="B30" s="245" t="s">
        <v>67</v>
      </c>
      <c r="C30" s="244">
        <f>+C20</f>
        <v>40</v>
      </c>
      <c r="D30" s="244">
        <f>+C30-1</f>
        <v>39</v>
      </c>
      <c r="E30" s="244">
        <f>+D30-1</f>
        <v>38</v>
      </c>
      <c r="F30" s="244">
        <f t="shared" ref="F30:N30" si="4">+E30-1</f>
        <v>37</v>
      </c>
      <c r="G30" s="244">
        <f t="shared" si="4"/>
        <v>36</v>
      </c>
      <c r="H30" s="244">
        <f t="shared" si="4"/>
        <v>35</v>
      </c>
      <c r="I30" s="244">
        <f t="shared" si="4"/>
        <v>34</v>
      </c>
      <c r="J30" s="244">
        <f t="shared" si="4"/>
        <v>33</v>
      </c>
      <c r="K30" s="244">
        <f t="shared" si="4"/>
        <v>32</v>
      </c>
      <c r="L30" s="244">
        <f t="shared" si="4"/>
        <v>31</v>
      </c>
      <c r="M30" s="244">
        <f t="shared" si="4"/>
        <v>30</v>
      </c>
      <c r="N30" s="244">
        <f t="shared" si="4"/>
        <v>29</v>
      </c>
      <c r="O30" s="453"/>
      <c r="P30" s="258"/>
      <c r="Q30" s="269" t="s">
        <v>72</v>
      </c>
      <c r="R30" s="270">
        <v>180630</v>
      </c>
      <c r="S30" s="270">
        <f>SUM(S21:S29)</f>
        <v>180632.33176319711</v>
      </c>
      <c r="T30" s="275">
        <f>+R30-S30</f>
        <v>-2.331763197114924</v>
      </c>
      <c r="U30" s="271">
        <f>+T30/R30</f>
        <v>-1.2909058279991828E-5</v>
      </c>
    </row>
    <row r="31" spans="2:21" s="77" customFormat="1" ht="17.25" customHeight="1" x14ac:dyDescent="0.25">
      <c r="B31" s="246" t="s">
        <v>206</v>
      </c>
      <c r="C31" s="243">
        <v>15902</v>
      </c>
      <c r="D31" s="243">
        <f t="shared" ref="D31:J31" si="5">C36</f>
        <v>15504.45</v>
      </c>
      <c r="E31" s="243">
        <f t="shared" si="5"/>
        <v>15106.900000000001</v>
      </c>
      <c r="F31" s="243">
        <f t="shared" si="5"/>
        <v>14709.350000000002</v>
      </c>
      <c r="G31" s="243">
        <f t="shared" si="5"/>
        <v>14311.800000000003</v>
      </c>
      <c r="H31" s="243">
        <f t="shared" si="5"/>
        <v>13914.250000000004</v>
      </c>
      <c r="I31" s="243">
        <f t="shared" si="5"/>
        <v>13516.700000000004</v>
      </c>
      <c r="J31" s="243">
        <f t="shared" si="5"/>
        <v>13119.150000000005</v>
      </c>
      <c r="K31" s="243">
        <f t="shared" ref="K31" si="6">J36</f>
        <v>12721.600000000006</v>
      </c>
      <c r="L31" s="243">
        <f t="shared" ref="L31" si="7">K36</f>
        <v>12324.050000000007</v>
      </c>
      <c r="M31" s="243">
        <f t="shared" ref="M31" si="8">L36</f>
        <v>11926.500000000005</v>
      </c>
      <c r="N31" s="243">
        <f t="shared" ref="N31" si="9">M36</f>
        <v>11528.950000000004</v>
      </c>
      <c r="O31" s="247"/>
      <c r="P31" s="253"/>
      <c r="R31" s="252" t="s">
        <v>193</v>
      </c>
    </row>
    <row r="32" spans="2:21" s="77" customFormat="1" ht="17.25" customHeight="1" x14ac:dyDescent="0.25">
      <c r="B32" s="246" t="s">
        <v>168</v>
      </c>
      <c r="C32" s="243">
        <v>0</v>
      </c>
      <c r="D32" s="243">
        <v>0</v>
      </c>
      <c r="E32" s="243">
        <v>0</v>
      </c>
      <c r="F32" s="243">
        <v>0</v>
      </c>
      <c r="G32" s="243">
        <v>0</v>
      </c>
      <c r="H32" s="243">
        <v>0</v>
      </c>
      <c r="I32" s="243">
        <v>0</v>
      </c>
      <c r="J32" s="243">
        <v>0</v>
      </c>
      <c r="K32" s="243">
        <v>0</v>
      </c>
      <c r="L32" s="243">
        <v>0</v>
      </c>
      <c r="M32" s="243">
        <v>0</v>
      </c>
      <c r="N32" s="243">
        <v>0</v>
      </c>
      <c r="O32" s="247">
        <f>SUM(C32:N32)</f>
        <v>0</v>
      </c>
      <c r="P32" s="253"/>
    </row>
    <row r="33" spans="2:21" s="77" customFormat="1" ht="17.25" customHeight="1" x14ac:dyDescent="0.25">
      <c r="B33" s="246" t="s">
        <v>68</v>
      </c>
      <c r="C33" s="243">
        <f t="shared" ref="C33:J33" si="10">SUM(C31:C32)</f>
        <v>15902</v>
      </c>
      <c r="D33" s="243">
        <f t="shared" si="10"/>
        <v>15504.45</v>
      </c>
      <c r="E33" s="243">
        <f t="shared" si="10"/>
        <v>15106.900000000001</v>
      </c>
      <c r="F33" s="243">
        <f t="shared" si="10"/>
        <v>14709.350000000002</v>
      </c>
      <c r="G33" s="243">
        <f t="shared" si="10"/>
        <v>14311.800000000003</v>
      </c>
      <c r="H33" s="243">
        <f t="shared" si="10"/>
        <v>13914.250000000004</v>
      </c>
      <c r="I33" s="243">
        <f t="shared" si="10"/>
        <v>13516.700000000004</v>
      </c>
      <c r="J33" s="243">
        <f t="shared" si="10"/>
        <v>13119.150000000005</v>
      </c>
      <c r="K33" s="243">
        <f t="shared" ref="K33:N33" si="11">SUM(K31:K32)</f>
        <v>12721.600000000006</v>
      </c>
      <c r="L33" s="243">
        <f t="shared" si="11"/>
        <v>12324.050000000007</v>
      </c>
      <c r="M33" s="243">
        <f t="shared" si="11"/>
        <v>11926.500000000005</v>
      </c>
      <c r="N33" s="243">
        <f t="shared" si="11"/>
        <v>11528.950000000004</v>
      </c>
      <c r="O33" s="247"/>
      <c r="P33" s="253"/>
      <c r="Q33" s="456" t="s">
        <v>73</v>
      </c>
      <c r="R33" s="456"/>
      <c r="S33" s="456"/>
      <c r="T33" s="456"/>
      <c r="U33" s="456"/>
    </row>
    <row r="34" spans="2:21" s="77" customFormat="1" ht="17.25" customHeight="1" x14ac:dyDescent="0.25">
      <c r="B34" s="246" t="s">
        <v>69</v>
      </c>
      <c r="C34" s="243">
        <v>0</v>
      </c>
      <c r="D34" s="243">
        <v>0</v>
      </c>
      <c r="E34" s="243">
        <v>0</v>
      </c>
      <c r="F34" s="243">
        <v>0</v>
      </c>
      <c r="G34" s="243">
        <v>0</v>
      </c>
      <c r="H34" s="243">
        <v>0</v>
      </c>
      <c r="I34" s="243">
        <v>0</v>
      </c>
      <c r="J34" s="243">
        <v>0</v>
      </c>
      <c r="K34" s="243">
        <v>0</v>
      </c>
      <c r="L34" s="243">
        <v>0</v>
      </c>
      <c r="M34" s="243">
        <v>0</v>
      </c>
      <c r="N34" s="243">
        <v>0</v>
      </c>
      <c r="O34" s="247"/>
      <c r="P34" s="253"/>
      <c r="Q34" s="80"/>
      <c r="R34" s="454" t="s">
        <v>124</v>
      </c>
      <c r="S34" s="455" t="s">
        <v>125</v>
      </c>
      <c r="T34" s="455" t="s">
        <v>2</v>
      </c>
    </row>
    <row r="35" spans="2:21" s="77" customFormat="1" ht="17.25" customHeight="1" x14ac:dyDescent="0.25">
      <c r="B35" s="246" t="s">
        <v>70</v>
      </c>
      <c r="C35" s="243">
        <f>+C33/C30</f>
        <v>397.55</v>
      </c>
      <c r="D35" s="243">
        <f t="shared" ref="D35:J35" si="12">+D33/D30</f>
        <v>397.55</v>
      </c>
      <c r="E35" s="243">
        <f t="shared" si="12"/>
        <v>397.55</v>
      </c>
      <c r="F35" s="243">
        <f t="shared" si="12"/>
        <v>397.55000000000007</v>
      </c>
      <c r="G35" s="243">
        <f t="shared" si="12"/>
        <v>397.55000000000007</v>
      </c>
      <c r="H35" s="243">
        <f t="shared" si="12"/>
        <v>397.55000000000013</v>
      </c>
      <c r="I35" s="243">
        <f t="shared" si="12"/>
        <v>397.55000000000013</v>
      </c>
      <c r="J35" s="243">
        <f t="shared" si="12"/>
        <v>397.55000000000018</v>
      </c>
      <c r="K35" s="243">
        <f t="shared" ref="K35:N35" si="13">+K33/K30</f>
        <v>397.55000000000018</v>
      </c>
      <c r="L35" s="243">
        <f t="shared" si="13"/>
        <v>397.55000000000024</v>
      </c>
      <c r="M35" s="243">
        <f t="shared" si="13"/>
        <v>397.55000000000018</v>
      </c>
      <c r="N35" s="243">
        <f t="shared" si="13"/>
        <v>397.55000000000013</v>
      </c>
      <c r="O35" s="247">
        <f>SUM(C35:N35)</f>
        <v>4770.6000000000013</v>
      </c>
      <c r="P35" s="253"/>
      <c r="Q35" s="80"/>
      <c r="R35" s="454"/>
      <c r="S35" s="455"/>
      <c r="T35" s="455"/>
    </row>
    <row r="36" spans="2:21" s="77" customFormat="1" ht="17.25" customHeight="1" thickBot="1" x14ac:dyDescent="0.3">
      <c r="B36" s="248" t="s">
        <v>71</v>
      </c>
      <c r="C36" s="249">
        <f>C33-C35</f>
        <v>15504.45</v>
      </c>
      <c r="D36" s="249">
        <f>D33-D35</f>
        <v>15106.900000000001</v>
      </c>
      <c r="E36" s="249">
        <f t="shared" ref="E36:J36" si="14">E33-E35</f>
        <v>14709.350000000002</v>
      </c>
      <c r="F36" s="249">
        <f t="shared" si="14"/>
        <v>14311.800000000003</v>
      </c>
      <c r="G36" s="249">
        <f t="shared" si="14"/>
        <v>13914.250000000004</v>
      </c>
      <c r="H36" s="249">
        <f t="shared" si="14"/>
        <v>13516.700000000004</v>
      </c>
      <c r="I36" s="249">
        <f t="shared" si="14"/>
        <v>13119.150000000005</v>
      </c>
      <c r="J36" s="249">
        <f t="shared" si="14"/>
        <v>12721.600000000006</v>
      </c>
      <c r="K36" s="249">
        <f t="shared" ref="K36:N36" si="15">K33-K35</f>
        <v>12324.050000000007</v>
      </c>
      <c r="L36" s="249">
        <f t="shared" si="15"/>
        <v>11926.500000000005</v>
      </c>
      <c r="M36" s="249">
        <f t="shared" si="15"/>
        <v>11528.950000000004</v>
      </c>
      <c r="N36" s="249">
        <f t="shared" si="15"/>
        <v>11131.400000000005</v>
      </c>
      <c r="O36" s="250">
        <f>+J36</f>
        <v>12721.600000000006</v>
      </c>
      <c r="P36" s="253"/>
      <c r="Q36" s="264"/>
      <c r="R36" s="262"/>
      <c r="S36" s="263">
        <f>+O25</f>
        <v>43500</v>
      </c>
      <c r="T36" s="262"/>
      <c r="U36" s="259"/>
    </row>
    <row r="37" spans="2:21" s="77" customFormat="1" ht="17.25" customHeight="1" x14ac:dyDescent="0.25">
      <c r="B37" s="96"/>
      <c r="C37" s="82"/>
      <c r="D37" s="82"/>
      <c r="E37" s="82"/>
      <c r="F37" s="82"/>
      <c r="G37" s="82"/>
      <c r="H37" s="82"/>
      <c r="I37" s="82"/>
      <c r="J37" s="82"/>
      <c r="K37" s="82"/>
      <c r="L37" s="82"/>
      <c r="M37" s="82"/>
      <c r="N37" s="82"/>
      <c r="O37" s="98"/>
      <c r="P37" s="83"/>
      <c r="Q37" s="264"/>
      <c r="R37" s="262"/>
      <c r="S37" s="263">
        <f>+O35</f>
        <v>4770.6000000000013</v>
      </c>
      <c r="T37" s="262"/>
      <c r="U37" s="259"/>
    </row>
    <row r="38" spans="2:21" s="77" customFormat="1" ht="17.25" customHeight="1" thickBot="1" x14ac:dyDescent="0.3">
      <c r="B38" s="96"/>
      <c r="C38" s="82"/>
      <c r="D38" s="82"/>
      <c r="E38" s="82"/>
      <c r="F38" s="82"/>
      <c r="G38" s="82"/>
      <c r="H38" s="82"/>
      <c r="I38" s="82"/>
      <c r="J38" s="82"/>
      <c r="K38" s="82"/>
      <c r="L38" s="82"/>
      <c r="M38" s="82"/>
      <c r="N38" s="82"/>
      <c r="O38" s="98"/>
      <c r="P38" s="83"/>
      <c r="Q38" s="264"/>
      <c r="R38" s="262"/>
      <c r="S38" s="263">
        <f>+O46</f>
        <v>2130.3000000000006</v>
      </c>
      <c r="T38" s="262"/>
      <c r="U38" s="259"/>
    </row>
    <row r="39" spans="2:21" s="77" customFormat="1" ht="17.25" customHeight="1" x14ac:dyDescent="0.2">
      <c r="B39" s="443" t="s">
        <v>63</v>
      </c>
      <c r="C39" s="444"/>
      <c r="D39" s="444"/>
      <c r="E39" s="444"/>
      <c r="F39" s="444"/>
      <c r="G39" s="444"/>
      <c r="H39" s="444"/>
      <c r="I39" s="444"/>
      <c r="J39" s="444"/>
      <c r="K39" s="444"/>
      <c r="L39" s="444"/>
      <c r="M39" s="444"/>
      <c r="N39" s="444"/>
      <c r="O39" s="445"/>
      <c r="P39" s="257"/>
      <c r="Q39" s="264"/>
      <c r="R39" s="262"/>
      <c r="S39" s="263">
        <f>+O57</f>
        <v>5265.9512195121961</v>
      </c>
      <c r="T39" s="262"/>
      <c r="U39" s="259"/>
    </row>
    <row r="40" spans="2:21" s="77" customFormat="1" ht="17.25" customHeight="1" x14ac:dyDescent="0.2">
      <c r="B40" s="245" t="s">
        <v>64</v>
      </c>
      <c r="C40" s="251" t="s">
        <v>26</v>
      </c>
      <c r="D40" s="251" t="s">
        <v>28</v>
      </c>
      <c r="E40" s="251" t="s">
        <v>30</v>
      </c>
      <c r="F40" s="251" t="s">
        <v>32</v>
      </c>
      <c r="G40" s="251" t="s">
        <v>33</v>
      </c>
      <c r="H40" s="251" t="s">
        <v>34</v>
      </c>
      <c r="I40" s="251" t="s">
        <v>35</v>
      </c>
      <c r="J40" s="251" t="s">
        <v>36</v>
      </c>
      <c r="K40" s="251" t="s">
        <v>37</v>
      </c>
      <c r="L40" s="251" t="s">
        <v>38</v>
      </c>
      <c r="M40" s="251" t="s">
        <v>39</v>
      </c>
      <c r="N40" s="251" t="s">
        <v>65</v>
      </c>
      <c r="O40" s="452" t="s">
        <v>247</v>
      </c>
      <c r="P40" s="258"/>
      <c r="Q40" s="264"/>
      <c r="R40" s="262"/>
      <c r="S40" s="263">
        <f>+O68</f>
        <v>2626.8888888888891</v>
      </c>
      <c r="T40" s="262"/>
      <c r="U40" s="259"/>
    </row>
    <row r="41" spans="2:21" s="77" customFormat="1" ht="17.25" customHeight="1" x14ac:dyDescent="0.2">
      <c r="B41" s="245" t="s">
        <v>67</v>
      </c>
      <c r="C41" s="244">
        <v>40</v>
      </c>
      <c r="D41" s="244">
        <f>+C41-1</f>
        <v>39</v>
      </c>
      <c r="E41" s="244">
        <f>+D41-1</f>
        <v>38</v>
      </c>
      <c r="F41" s="244">
        <f t="shared" ref="F41:N41" si="16">+E41-1</f>
        <v>37</v>
      </c>
      <c r="G41" s="244">
        <f t="shared" si="16"/>
        <v>36</v>
      </c>
      <c r="H41" s="244">
        <f t="shared" si="16"/>
        <v>35</v>
      </c>
      <c r="I41" s="244">
        <f t="shared" si="16"/>
        <v>34</v>
      </c>
      <c r="J41" s="244">
        <f t="shared" si="16"/>
        <v>33</v>
      </c>
      <c r="K41" s="244">
        <f t="shared" si="16"/>
        <v>32</v>
      </c>
      <c r="L41" s="244">
        <f t="shared" si="16"/>
        <v>31</v>
      </c>
      <c r="M41" s="244">
        <f t="shared" si="16"/>
        <v>30</v>
      </c>
      <c r="N41" s="244">
        <f t="shared" si="16"/>
        <v>29</v>
      </c>
      <c r="O41" s="453"/>
      <c r="P41" s="258"/>
      <c r="Q41" s="264"/>
      <c r="R41" s="262"/>
      <c r="S41" s="263">
        <f>+O79</f>
        <v>1988.0727272727263</v>
      </c>
      <c r="T41" s="262"/>
      <c r="U41" s="259"/>
    </row>
    <row r="42" spans="2:21" s="77" customFormat="1" ht="17.25" customHeight="1" x14ac:dyDescent="0.25">
      <c r="B42" s="246" t="s">
        <v>206</v>
      </c>
      <c r="C42" s="243">
        <v>7101</v>
      </c>
      <c r="D42" s="243">
        <f t="shared" ref="D42:J42" si="17">C47</f>
        <v>6923.4750000000004</v>
      </c>
      <c r="E42" s="243">
        <f t="shared" si="17"/>
        <v>6745.9500000000007</v>
      </c>
      <c r="F42" s="243">
        <f t="shared" si="17"/>
        <v>6568.4250000000011</v>
      </c>
      <c r="G42" s="243">
        <f t="shared" si="17"/>
        <v>6390.9000000000015</v>
      </c>
      <c r="H42" s="243">
        <f t="shared" si="17"/>
        <v>6213.3750000000018</v>
      </c>
      <c r="I42" s="243">
        <f t="shared" si="17"/>
        <v>6035.8500000000022</v>
      </c>
      <c r="J42" s="243">
        <f t="shared" si="17"/>
        <v>5858.3250000000025</v>
      </c>
      <c r="K42" s="243">
        <f>J47</f>
        <v>5680.8000000000029</v>
      </c>
      <c r="L42" s="243">
        <f>K47</f>
        <v>5503.2750000000033</v>
      </c>
      <c r="M42" s="243">
        <f>L47</f>
        <v>5325.7500000000027</v>
      </c>
      <c r="N42" s="243">
        <f>M47</f>
        <v>5148.2250000000022</v>
      </c>
      <c r="O42" s="247"/>
      <c r="P42" s="253"/>
      <c r="Q42" s="264"/>
      <c r="R42" s="262"/>
      <c r="S42" s="263">
        <f>+O90</f>
        <v>2240.1428571428582</v>
      </c>
      <c r="T42" s="262"/>
      <c r="U42" s="259"/>
    </row>
    <row r="43" spans="2:21" s="77" customFormat="1" ht="17.25" customHeight="1" x14ac:dyDescent="0.25">
      <c r="B43" s="246"/>
      <c r="C43" s="243"/>
      <c r="D43" s="243"/>
      <c r="E43" s="243"/>
      <c r="F43" s="243"/>
      <c r="G43" s="243"/>
      <c r="H43" s="243"/>
      <c r="I43" s="243"/>
      <c r="J43" s="243"/>
      <c r="K43" s="243"/>
      <c r="L43" s="243"/>
      <c r="M43" s="243"/>
      <c r="N43" s="243"/>
      <c r="O43" s="247">
        <f>SUM(C43:N43)</f>
        <v>0</v>
      </c>
      <c r="P43" s="253"/>
      <c r="Q43" s="259"/>
      <c r="R43" s="262"/>
      <c r="S43" s="263">
        <f>+O101</f>
        <v>804.42105263157919</v>
      </c>
      <c r="T43" s="262"/>
      <c r="U43" s="259"/>
    </row>
    <row r="44" spans="2:21" s="77" customFormat="1" ht="17.25" customHeight="1" x14ac:dyDescent="0.25">
      <c r="B44" s="246" t="s">
        <v>68</v>
      </c>
      <c r="C44" s="243">
        <f>C42</f>
        <v>7101</v>
      </c>
      <c r="D44" s="243">
        <f t="shared" ref="D44:N44" si="18">SUM(D42:D43)</f>
        <v>6923.4750000000004</v>
      </c>
      <c r="E44" s="243">
        <f t="shared" si="18"/>
        <v>6745.9500000000007</v>
      </c>
      <c r="F44" s="243">
        <f t="shared" si="18"/>
        <v>6568.4250000000011</v>
      </c>
      <c r="G44" s="243">
        <f t="shared" si="18"/>
        <v>6390.9000000000015</v>
      </c>
      <c r="H44" s="243">
        <f t="shared" si="18"/>
        <v>6213.3750000000018</v>
      </c>
      <c r="I44" s="243">
        <f t="shared" si="18"/>
        <v>6035.8500000000022</v>
      </c>
      <c r="J44" s="243">
        <f t="shared" si="18"/>
        <v>5858.3250000000025</v>
      </c>
      <c r="K44" s="243">
        <f t="shared" si="18"/>
        <v>5680.8000000000029</v>
      </c>
      <c r="L44" s="243">
        <f t="shared" si="18"/>
        <v>5503.2750000000033</v>
      </c>
      <c r="M44" s="243">
        <f t="shared" si="18"/>
        <v>5325.7500000000027</v>
      </c>
      <c r="N44" s="243">
        <f t="shared" si="18"/>
        <v>5148.2250000000022</v>
      </c>
      <c r="O44" s="247"/>
      <c r="P44" s="253"/>
      <c r="Q44" s="259"/>
      <c r="R44" s="262"/>
      <c r="S44" s="263">
        <f>+O112</f>
        <v>949.00000000000034</v>
      </c>
      <c r="T44" s="262"/>
      <c r="U44" s="259"/>
    </row>
    <row r="45" spans="2:21" s="77" customFormat="1" ht="17.25" customHeight="1" x14ac:dyDescent="0.25">
      <c r="B45" s="246" t="s">
        <v>69</v>
      </c>
      <c r="C45" s="243">
        <v>0</v>
      </c>
      <c r="D45" s="243">
        <v>0</v>
      </c>
      <c r="E45" s="243">
        <v>0</v>
      </c>
      <c r="F45" s="243">
        <v>0</v>
      </c>
      <c r="G45" s="243">
        <v>0</v>
      </c>
      <c r="H45" s="243">
        <v>0</v>
      </c>
      <c r="I45" s="243">
        <v>0</v>
      </c>
      <c r="J45" s="243">
        <v>0</v>
      </c>
      <c r="K45" s="243">
        <v>0</v>
      </c>
      <c r="L45" s="243">
        <v>0</v>
      </c>
      <c r="M45" s="243">
        <v>0</v>
      </c>
      <c r="N45" s="243">
        <v>0</v>
      </c>
      <c r="O45" s="247"/>
      <c r="P45" s="253"/>
      <c r="Q45" s="272" t="s">
        <v>72</v>
      </c>
      <c r="R45" s="273">
        <v>64200</v>
      </c>
      <c r="S45" s="273">
        <f>SUM(S36:S44)</f>
        <v>64275.376745448244</v>
      </c>
      <c r="T45" s="276">
        <f>+R45-S45</f>
        <v>-75.376745448244037</v>
      </c>
      <c r="U45" s="274">
        <f>T45/S45</f>
        <v>-1.1727157313563619E-3</v>
      </c>
    </row>
    <row r="46" spans="2:21" s="77" customFormat="1" ht="17.25" customHeight="1" x14ac:dyDescent="0.25">
      <c r="B46" s="246" t="s">
        <v>70</v>
      </c>
      <c r="C46" s="243">
        <f t="shared" ref="C46:N46" si="19">+C44/C41</f>
        <v>177.52500000000001</v>
      </c>
      <c r="D46" s="243">
        <f t="shared" si="19"/>
        <v>177.52500000000001</v>
      </c>
      <c r="E46" s="243">
        <f t="shared" si="19"/>
        <v>177.52500000000001</v>
      </c>
      <c r="F46" s="243">
        <f t="shared" si="19"/>
        <v>177.52500000000003</v>
      </c>
      <c r="G46" s="243">
        <f t="shared" si="19"/>
        <v>177.52500000000003</v>
      </c>
      <c r="H46" s="243">
        <f t="shared" si="19"/>
        <v>177.52500000000006</v>
      </c>
      <c r="I46" s="243">
        <f t="shared" si="19"/>
        <v>177.52500000000006</v>
      </c>
      <c r="J46" s="243">
        <f t="shared" si="19"/>
        <v>177.52500000000009</v>
      </c>
      <c r="K46" s="243">
        <f t="shared" si="19"/>
        <v>177.52500000000009</v>
      </c>
      <c r="L46" s="243">
        <f t="shared" si="19"/>
        <v>177.52500000000012</v>
      </c>
      <c r="M46" s="243">
        <f t="shared" si="19"/>
        <v>177.52500000000009</v>
      </c>
      <c r="N46" s="243">
        <f t="shared" si="19"/>
        <v>177.52500000000006</v>
      </c>
      <c r="O46" s="247">
        <f>SUM(C46:N46)</f>
        <v>2130.3000000000006</v>
      </c>
      <c r="P46" s="253"/>
    </row>
    <row r="47" spans="2:21" s="77" customFormat="1" ht="17.25" customHeight="1" thickBot="1" x14ac:dyDescent="0.3">
      <c r="B47" s="248" t="s">
        <v>71</v>
      </c>
      <c r="C47" s="249">
        <f>C44-C46</f>
        <v>6923.4750000000004</v>
      </c>
      <c r="D47" s="249">
        <f>D44-D46</f>
        <v>6745.9500000000007</v>
      </c>
      <c r="E47" s="249">
        <f t="shared" ref="E47:J47" si="20">E44-E46</f>
        <v>6568.4250000000011</v>
      </c>
      <c r="F47" s="249">
        <f t="shared" si="20"/>
        <v>6390.9000000000015</v>
      </c>
      <c r="G47" s="249">
        <f t="shared" si="20"/>
        <v>6213.3750000000018</v>
      </c>
      <c r="H47" s="249">
        <f t="shared" si="20"/>
        <v>6035.8500000000022</v>
      </c>
      <c r="I47" s="249">
        <f t="shared" si="20"/>
        <v>5858.3250000000025</v>
      </c>
      <c r="J47" s="249">
        <f t="shared" si="20"/>
        <v>5680.8000000000029</v>
      </c>
      <c r="K47" s="249">
        <f>K44-K46</f>
        <v>5503.2750000000033</v>
      </c>
      <c r="L47" s="249">
        <f>L44-L46</f>
        <v>5325.7500000000027</v>
      </c>
      <c r="M47" s="249">
        <f>M44-M46</f>
        <v>5148.2250000000022</v>
      </c>
      <c r="N47" s="249">
        <f>N44-N46</f>
        <v>4970.7000000000025</v>
      </c>
      <c r="O47" s="250">
        <f>+N47</f>
        <v>4970.7000000000025</v>
      </c>
      <c r="P47" s="253"/>
    </row>
    <row r="48" spans="2:21" s="77" customFormat="1" ht="17.25" customHeight="1" x14ac:dyDescent="0.25">
      <c r="B48" s="99"/>
      <c r="C48" s="78"/>
      <c r="D48" s="78"/>
      <c r="E48" s="78"/>
      <c r="F48" s="78"/>
      <c r="G48" s="78"/>
      <c r="O48" s="97"/>
    </row>
    <row r="49" spans="2:16" s="77" customFormat="1" ht="17.25" customHeight="1" thickBot="1" x14ac:dyDescent="0.3">
      <c r="B49" s="99"/>
      <c r="C49" s="78"/>
      <c r="D49" s="78"/>
      <c r="E49" s="78"/>
      <c r="F49" s="78"/>
      <c r="G49" s="78"/>
      <c r="O49" s="97"/>
    </row>
    <row r="50" spans="2:16" s="77" customFormat="1" ht="17.25" customHeight="1" x14ac:dyDescent="0.2">
      <c r="B50" s="443" t="s">
        <v>63</v>
      </c>
      <c r="C50" s="444"/>
      <c r="D50" s="444"/>
      <c r="E50" s="444"/>
      <c r="F50" s="444"/>
      <c r="G50" s="444"/>
      <c r="H50" s="444"/>
      <c r="I50" s="444"/>
      <c r="J50" s="444"/>
      <c r="K50" s="444"/>
      <c r="L50" s="444"/>
      <c r="M50" s="444"/>
      <c r="N50" s="444"/>
      <c r="O50" s="445"/>
      <c r="P50" s="257"/>
    </row>
    <row r="51" spans="2:16" s="77" customFormat="1" ht="17.25" customHeight="1" x14ac:dyDescent="0.2">
      <c r="B51" s="245" t="s">
        <v>64</v>
      </c>
      <c r="C51" s="251" t="s">
        <v>26</v>
      </c>
      <c r="D51" s="251" t="s">
        <v>28</v>
      </c>
      <c r="E51" s="251" t="s">
        <v>30</v>
      </c>
      <c r="F51" s="251" t="s">
        <v>32</v>
      </c>
      <c r="G51" s="251" t="s">
        <v>33</v>
      </c>
      <c r="H51" s="251" t="s">
        <v>34</v>
      </c>
      <c r="I51" s="251" t="s">
        <v>35</v>
      </c>
      <c r="J51" s="251" t="s">
        <v>36</v>
      </c>
      <c r="K51" s="251" t="s">
        <v>37</v>
      </c>
      <c r="L51" s="251" t="s">
        <v>38</v>
      </c>
      <c r="M51" s="251" t="s">
        <v>39</v>
      </c>
      <c r="N51" s="251" t="s">
        <v>65</v>
      </c>
      <c r="O51" s="452" t="s">
        <v>247</v>
      </c>
      <c r="P51" s="258"/>
    </row>
    <row r="52" spans="2:16" s="77" customFormat="1" ht="17.25" customHeight="1" x14ac:dyDescent="0.2">
      <c r="B52" s="245" t="s">
        <v>67</v>
      </c>
      <c r="C52" s="244">
        <v>41</v>
      </c>
      <c r="D52" s="244">
        <f>+C52-1</f>
        <v>40</v>
      </c>
      <c r="E52" s="244">
        <f t="shared" ref="E52:N52" si="21">+D52-1</f>
        <v>39</v>
      </c>
      <c r="F52" s="244">
        <f t="shared" si="21"/>
        <v>38</v>
      </c>
      <c r="G52" s="244">
        <f t="shared" si="21"/>
        <v>37</v>
      </c>
      <c r="H52" s="244">
        <f t="shared" si="21"/>
        <v>36</v>
      </c>
      <c r="I52" s="244">
        <f t="shared" si="21"/>
        <v>35</v>
      </c>
      <c r="J52" s="244">
        <f t="shared" si="21"/>
        <v>34</v>
      </c>
      <c r="K52" s="244">
        <f t="shared" si="21"/>
        <v>33</v>
      </c>
      <c r="L52" s="244">
        <f t="shared" si="21"/>
        <v>32</v>
      </c>
      <c r="M52" s="244">
        <f t="shared" si="21"/>
        <v>31</v>
      </c>
      <c r="N52" s="244">
        <f t="shared" si="21"/>
        <v>30</v>
      </c>
      <c r="O52" s="453"/>
      <c r="P52" s="258"/>
    </row>
    <row r="53" spans="2:16" s="77" customFormat="1" ht="17.25" customHeight="1" x14ac:dyDescent="0.25">
      <c r="B53" s="246" t="s">
        <v>206</v>
      </c>
      <c r="C53" s="243">
        <v>17992</v>
      </c>
      <c r="D53" s="243">
        <f t="shared" ref="D53:J53" si="22">C58</f>
        <v>17553.170731707316</v>
      </c>
      <c r="E53" s="243">
        <f t="shared" si="22"/>
        <v>17114.341463414632</v>
      </c>
      <c r="F53" s="243">
        <f t="shared" si="22"/>
        <v>16675.512195121948</v>
      </c>
      <c r="G53" s="243">
        <f t="shared" si="22"/>
        <v>16236.682926829266</v>
      </c>
      <c r="H53" s="243">
        <f t="shared" si="22"/>
        <v>15797.853658536584</v>
      </c>
      <c r="I53" s="243">
        <f t="shared" si="22"/>
        <v>15359.024390243902</v>
      </c>
      <c r="J53" s="243">
        <f t="shared" si="22"/>
        <v>14920.195121951219</v>
      </c>
      <c r="K53" s="243">
        <f>J58</f>
        <v>14481.365853658537</v>
      </c>
      <c r="L53" s="243">
        <f>K58</f>
        <v>14042.536585365855</v>
      </c>
      <c r="M53" s="243">
        <f>L58</f>
        <v>13603.707317073173</v>
      </c>
      <c r="N53" s="243">
        <f>M58</f>
        <v>13164.878048780491</v>
      </c>
      <c r="O53" s="247"/>
      <c r="P53" s="253"/>
    </row>
    <row r="54" spans="2:16" s="77" customFormat="1" ht="17.25" customHeight="1" x14ac:dyDescent="0.25">
      <c r="B54" s="246" t="s">
        <v>168</v>
      </c>
      <c r="C54" s="243">
        <v>0</v>
      </c>
      <c r="D54" s="243">
        <v>0</v>
      </c>
      <c r="E54" s="243">
        <v>0</v>
      </c>
      <c r="F54" s="243">
        <v>0</v>
      </c>
      <c r="G54" s="243">
        <v>0</v>
      </c>
      <c r="H54" s="243">
        <v>0</v>
      </c>
      <c r="I54" s="243">
        <v>0</v>
      </c>
      <c r="J54" s="243">
        <v>0</v>
      </c>
      <c r="K54" s="243">
        <v>0</v>
      </c>
      <c r="L54" s="243">
        <v>0</v>
      </c>
      <c r="M54" s="243">
        <v>0</v>
      </c>
      <c r="N54" s="243">
        <v>0</v>
      </c>
      <c r="O54" s="247">
        <f>SUM(C54:N54)</f>
        <v>0</v>
      </c>
      <c r="P54" s="253"/>
    </row>
    <row r="55" spans="2:16" s="77" customFormat="1" ht="17.25" customHeight="1" x14ac:dyDescent="0.25">
      <c r="B55" s="246" t="s">
        <v>68</v>
      </c>
      <c r="C55" s="243">
        <f>SUM(C53:C54)</f>
        <v>17992</v>
      </c>
      <c r="D55" s="243">
        <f t="shared" ref="D55:J55" si="23">SUM(D53:D54)</f>
        <v>17553.170731707316</v>
      </c>
      <c r="E55" s="243">
        <f t="shared" si="23"/>
        <v>17114.341463414632</v>
      </c>
      <c r="F55" s="243">
        <f t="shared" si="23"/>
        <v>16675.512195121948</v>
      </c>
      <c r="G55" s="243">
        <f t="shared" si="23"/>
        <v>16236.682926829266</v>
      </c>
      <c r="H55" s="243">
        <f t="shared" si="23"/>
        <v>15797.853658536584</v>
      </c>
      <c r="I55" s="243">
        <f t="shared" si="23"/>
        <v>15359.024390243902</v>
      </c>
      <c r="J55" s="243">
        <f t="shared" si="23"/>
        <v>14920.195121951219</v>
      </c>
      <c r="K55" s="243">
        <f>SUM(K53:K54)</f>
        <v>14481.365853658537</v>
      </c>
      <c r="L55" s="243">
        <f>SUM(L53:L54)</f>
        <v>14042.536585365855</v>
      </c>
      <c r="M55" s="243">
        <f>SUM(M53:M54)</f>
        <v>13603.707317073173</v>
      </c>
      <c r="N55" s="243">
        <f>SUM(N53:N54)</f>
        <v>13164.878048780491</v>
      </c>
      <c r="O55" s="247"/>
      <c r="P55" s="253"/>
    </row>
    <row r="56" spans="2:16" s="77" customFormat="1" ht="17.25" customHeight="1" x14ac:dyDescent="0.25">
      <c r="B56" s="246" t="s">
        <v>69</v>
      </c>
      <c r="C56" s="243">
        <v>0</v>
      </c>
      <c r="D56" s="243">
        <v>0</v>
      </c>
      <c r="E56" s="243">
        <v>0</v>
      </c>
      <c r="F56" s="243">
        <v>0</v>
      </c>
      <c r="G56" s="243">
        <v>0</v>
      </c>
      <c r="H56" s="243">
        <v>0</v>
      </c>
      <c r="I56" s="243">
        <v>0</v>
      </c>
      <c r="J56" s="243">
        <v>0</v>
      </c>
      <c r="K56" s="243">
        <v>0</v>
      </c>
      <c r="L56" s="243">
        <v>0</v>
      </c>
      <c r="M56" s="243">
        <v>0</v>
      </c>
      <c r="N56" s="243">
        <v>0</v>
      </c>
      <c r="O56" s="247"/>
      <c r="P56" s="253"/>
    </row>
    <row r="57" spans="2:16" s="77" customFormat="1" ht="17.25" customHeight="1" x14ac:dyDescent="0.25">
      <c r="B57" s="246" t="s">
        <v>70</v>
      </c>
      <c r="C57" s="243">
        <f>+C55/C52</f>
        <v>438.82926829268291</v>
      </c>
      <c r="D57" s="243">
        <f t="shared" ref="D57:J57" si="24">+D55/D52</f>
        <v>438.82926829268291</v>
      </c>
      <c r="E57" s="243">
        <f t="shared" si="24"/>
        <v>438.82926829268285</v>
      </c>
      <c r="F57" s="243">
        <f t="shared" si="24"/>
        <v>438.82926829268285</v>
      </c>
      <c r="G57" s="243">
        <f t="shared" si="24"/>
        <v>438.82926829268285</v>
      </c>
      <c r="H57" s="243">
        <f t="shared" si="24"/>
        <v>438.82926829268285</v>
      </c>
      <c r="I57" s="243">
        <f t="shared" si="24"/>
        <v>438.82926829268291</v>
      </c>
      <c r="J57" s="243">
        <f t="shared" si="24"/>
        <v>438.82926829268291</v>
      </c>
      <c r="K57" s="243">
        <f>+K55/K52</f>
        <v>438.82926829268297</v>
      </c>
      <c r="L57" s="243">
        <f>+L55/L52</f>
        <v>438.82926829268297</v>
      </c>
      <c r="M57" s="243">
        <f>+M55/M52</f>
        <v>438.82926829268297</v>
      </c>
      <c r="N57" s="243">
        <f>+N55/N52</f>
        <v>438.82926829268303</v>
      </c>
      <c r="O57" s="247">
        <f>SUM(C57:N57)</f>
        <v>5265.9512195121961</v>
      </c>
      <c r="P57" s="253"/>
    </row>
    <row r="58" spans="2:16" s="77" customFormat="1" ht="17.25" customHeight="1" thickBot="1" x14ac:dyDescent="0.3">
      <c r="B58" s="248" t="s">
        <v>71</v>
      </c>
      <c r="C58" s="249">
        <f t="shared" ref="C58:N58" si="25">C55-C57</f>
        <v>17553.170731707316</v>
      </c>
      <c r="D58" s="249">
        <f t="shared" si="25"/>
        <v>17114.341463414632</v>
      </c>
      <c r="E58" s="249">
        <f t="shared" si="25"/>
        <v>16675.512195121948</v>
      </c>
      <c r="F58" s="249">
        <f t="shared" si="25"/>
        <v>16236.682926829266</v>
      </c>
      <c r="G58" s="249">
        <f t="shared" si="25"/>
        <v>15797.853658536584</v>
      </c>
      <c r="H58" s="249">
        <f t="shared" si="25"/>
        <v>15359.024390243902</v>
      </c>
      <c r="I58" s="249">
        <f t="shared" si="25"/>
        <v>14920.195121951219</v>
      </c>
      <c r="J58" s="249">
        <f t="shared" si="25"/>
        <v>14481.365853658537</v>
      </c>
      <c r="K58" s="249">
        <f t="shared" si="25"/>
        <v>14042.536585365855</v>
      </c>
      <c r="L58" s="249">
        <f t="shared" si="25"/>
        <v>13603.707317073173</v>
      </c>
      <c r="M58" s="249">
        <f t="shared" si="25"/>
        <v>13164.878048780491</v>
      </c>
      <c r="N58" s="249">
        <f t="shared" si="25"/>
        <v>12726.048780487808</v>
      </c>
      <c r="O58" s="250">
        <f>+N58</f>
        <v>12726.048780487808</v>
      </c>
      <c r="P58" s="253"/>
    </row>
    <row r="59" spans="2:16" s="77" customFormat="1" ht="17.25" customHeight="1" x14ac:dyDescent="0.2">
      <c r="B59" s="94"/>
      <c r="O59" s="97"/>
    </row>
    <row r="60" spans="2:16" s="77" customFormat="1" ht="17.25" customHeight="1" thickBot="1" x14ac:dyDescent="0.25">
      <c r="B60" s="94"/>
      <c r="C60" s="81"/>
      <c r="O60" s="97"/>
    </row>
    <row r="61" spans="2:16" s="77" customFormat="1" ht="17.25" customHeight="1" x14ac:dyDescent="0.2">
      <c r="B61" s="443" t="s">
        <v>63</v>
      </c>
      <c r="C61" s="444"/>
      <c r="D61" s="444"/>
      <c r="E61" s="444"/>
      <c r="F61" s="444"/>
      <c r="G61" s="444"/>
      <c r="H61" s="444"/>
      <c r="I61" s="444"/>
      <c r="J61" s="444"/>
      <c r="K61" s="444"/>
      <c r="L61" s="444"/>
      <c r="M61" s="444"/>
      <c r="N61" s="444"/>
      <c r="O61" s="445"/>
      <c r="P61" s="257"/>
    </row>
    <row r="62" spans="2:16" s="77" customFormat="1" ht="17.25" customHeight="1" x14ac:dyDescent="0.2">
      <c r="B62" s="245" t="s">
        <v>64</v>
      </c>
      <c r="C62" s="251" t="s">
        <v>26</v>
      </c>
      <c r="D62" s="251" t="s">
        <v>28</v>
      </c>
      <c r="E62" s="251" t="s">
        <v>30</v>
      </c>
      <c r="F62" s="251" t="s">
        <v>32</v>
      </c>
      <c r="G62" s="251" t="s">
        <v>33</v>
      </c>
      <c r="H62" s="251" t="s">
        <v>34</v>
      </c>
      <c r="I62" s="251" t="s">
        <v>35</v>
      </c>
      <c r="J62" s="251" t="s">
        <v>36</v>
      </c>
      <c r="K62" s="251" t="s">
        <v>37</v>
      </c>
      <c r="L62" s="251" t="s">
        <v>38</v>
      </c>
      <c r="M62" s="251" t="s">
        <v>39</v>
      </c>
      <c r="N62" s="251" t="s">
        <v>65</v>
      </c>
      <c r="O62" s="452" t="s">
        <v>247</v>
      </c>
      <c r="P62" s="258"/>
    </row>
    <row r="63" spans="2:16" s="77" customFormat="1" ht="17.25" customHeight="1" x14ac:dyDescent="0.2">
      <c r="B63" s="245" t="s">
        <v>67</v>
      </c>
      <c r="C63" s="244">
        <v>54</v>
      </c>
      <c r="D63" s="244">
        <f>+C63-1</f>
        <v>53</v>
      </c>
      <c r="E63" s="244">
        <f t="shared" ref="E63:N63" si="26">+D63-1</f>
        <v>52</v>
      </c>
      <c r="F63" s="244">
        <f t="shared" si="26"/>
        <v>51</v>
      </c>
      <c r="G63" s="244">
        <f t="shared" si="26"/>
        <v>50</v>
      </c>
      <c r="H63" s="244">
        <f t="shared" si="26"/>
        <v>49</v>
      </c>
      <c r="I63" s="244">
        <f t="shared" si="26"/>
        <v>48</v>
      </c>
      <c r="J63" s="244">
        <f t="shared" si="26"/>
        <v>47</v>
      </c>
      <c r="K63" s="244">
        <f t="shared" si="26"/>
        <v>46</v>
      </c>
      <c r="L63" s="244">
        <f t="shared" si="26"/>
        <v>45</v>
      </c>
      <c r="M63" s="244">
        <f t="shared" si="26"/>
        <v>44</v>
      </c>
      <c r="N63" s="244">
        <f t="shared" si="26"/>
        <v>43</v>
      </c>
      <c r="O63" s="453"/>
      <c r="P63" s="258"/>
    </row>
    <row r="64" spans="2:16" s="77" customFormat="1" ht="17.25" customHeight="1" x14ac:dyDescent="0.25">
      <c r="B64" s="246" t="s">
        <v>206</v>
      </c>
      <c r="C64" s="243">
        <v>11821</v>
      </c>
      <c r="D64" s="243">
        <f t="shared" ref="D64:J64" si="27">C69</f>
        <v>11602.092592592593</v>
      </c>
      <c r="E64" s="243">
        <f t="shared" si="27"/>
        <v>11383.185185185186</v>
      </c>
      <c r="F64" s="243">
        <f t="shared" si="27"/>
        <v>11164.277777777779</v>
      </c>
      <c r="G64" s="243">
        <f t="shared" si="27"/>
        <v>10945.370370370372</v>
      </c>
      <c r="H64" s="243">
        <f t="shared" si="27"/>
        <v>10726.462962962965</v>
      </c>
      <c r="I64" s="243">
        <f t="shared" si="27"/>
        <v>10507.555555555558</v>
      </c>
      <c r="J64" s="243">
        <f t="shared" si="27"/>
        <v>10288.648148148151</v>
      </c>
      <c r="K64" s="243">
        <f t="shared" ref="K64" si="28">J69</f>
        <v>10069.740740740745</v>
      </c>
      <c r="L64" s="243">
        <f t="shared" ref="L64" si="29">K69</f>
        <v>9850.8333333333376</v>
      </c>
      <c r="M64" s="243">
        <f t="shared" ref="M64" si="30">L69</f>
        <v>9631.9259259259306</v>
      </c>
      <c r="N64" s="243">
        <f t="shared" ref="N64" si="31">M69</f>
        <v>9413.0185185185237</v>
      </c>
      <c r="O64" s="247"/>
      <c r="P64" s="253"/>
    </row>
    <row r="65" spans="2:16" s="77" customFormat="1" ht="17.25" customHeight="1" x14ac:dyDescent="0.25">
      <c r="B65" s="246" t="s">
        <v>168</v>
      </c>
      <c r="C65" s="243">
        <v>0</v>
      </c>
      <c r="D65" s="243">
        <v>0</v>
      </c>
      <c r="E65" s="243">
        <v>0</v>
      </c>
      <c r="F65" s="243">
        <v>0</v>
      </c>
      <c r="G65" s="243">
        <v>0</v>
      </c>
      <c r="H65" s="243">
        <v>0</v>
      </c>
      <c r="I65" s="243">
        <v>0</v>
      </c>
      <c r="J65" s="243">
        <v>0</v>
      </c>
      <c r="K65" s="243">
        <v>0</v>
      </c>
      <c r="L65" s="243">
        <v>0</v>
      </c>
      <c r="M65" s="243">
        <v>0</v>
      </c>
      <c r="N65" s="243">
        <v>0</v>
      </c>
      <c r="O65" s="247">
        <f>SUM(C65:N65)</f>
        <v>0</v>
      </c>
      <c r="P65" s="253"/>
    </row>
    <row r="66" spans="2:16" s="77" customFormat="1" ht="17.25" customHeight="1" x14ac:dyDescent="0.25">
      <c r="B66" s="246" t="s">
        <v>68</v>
      </c>
      <c r="C66" s="243">
        <f>+C64</f>
        <v>11821</v>
      </c>
      <c r="D66" s="243">
        <f t="shared" ref="D66:J66" si="32">SUM(D64:D65)</f>
        <v>11602.092592592593</v>
      </c>
      <c r="E66" s="243">
        <f t="shared" si="32"/>
        <v>11383.185185185186</v>
      </c>
      <c r="F66" s="243">
        <f t="shared" si="32"/>
        <v>11164.277777777779</v>
      </c>
      <c r="G66" s="243">
        <f t="shared" si="32"/>
        <v>10945.370370370372</v>
      </c>
      <c r="H66" s="243">
        <f t="shared" si="32"/>
        <v>10726.462962962965</v>
      </c>
      <c r="I66" s="243">
        <f t="shared" si="32"/>
        <v>10507.555555555558</v>
      </c>
      <c r="J66" s="243">
        <f t="shared" si="32"/>
        <v>10288.648148148151</v>
      </c>
      <c r="K66" s="243">
        <f t="shared" ref="K66:N66" si="33">SUM(K64:K65)</f>
        <v>10069.740740740745</v>
      </c>
      <c r="L66" s="243">
        <f t="shared" si="33"/>
        <v>9850.8333333333376</v>
      </c>
      <c r="M66" s="243">
        <f t="shared" si="33"/>
        <v>9631.9259259259306</v>
      </c>
      <c r="N66" s="243">
        <f t="shared" si="33"/>
        <v>9413.0185185185237</v>
      </c>
      <c r="O66" s="247"/>
      <c r="P66" s="253"/>
    </row>
    <row r="67" spans="2:16" s="77" customFormat="1" ht="17.25" customHeight="1" x14ac:dyDescent="0.25">
      <c r="B67" s="246" t="s">
        <v>69</v>
      </c>
      <c r="C67" s="243">
        <v>0</v>
      </c>
      <c r="D67" s="243">
        <v>0</v>
      </c>
      <c r="E67" s="243">
        <v>0</v>
      </c>
      <c r="F67" s="243">
        <v>0</v>
      </c>
      <c r="G67" s="243">
        <v>0</v>
      </c>
      <c r="H67" s="243">
        <v>0</v>
      </c>
      <c r="I67" s="243">
        <v>0</v>
      </c>
      <c r="J67" s="243">
        <v>0</v>
      </c>
      <c r="K67" s="243">
        <v>0</v>
      </c>
      <c r="L67" s="243">
        <v>0</v>
      </c>
      <c r="M67" s="243">
        <v>0</v>
      </c>
      <c r="N67" s="243">
        <v>0</v>
      </c>
      <c r="O67" s="247"/>
      <c r="P67" s="253"/>
    </row>
    <row r="68" spans="2:16" s="77" customFormat="1" ht="17.25" customHeight="1" x14ac:dyDescent="0.25">
      <c r="B68" s="246" t="s">
        <v>70</v>
      </c>
      <c r="C68" s="243">
        <f>+C66/C63</f>
        <v>218.90740740740742</v>
      </c>
      <c r="D68" s="243">
        <f t="shared" ref="D68:J68" si="34">+D66/D63</f>
        <v>218.90740740740742</v>
      </c>
      <c r="E68" s="243">
        <f t="shared" si="34"/>
        <v>218.90740740740742</v>
      </c>
      <c r="F68" s="243">
        <f t="shared" si="34"/>
        <v>218.90740740740745</v>
      </c>
      <c r="G68" s="243">
        <f t="shared" si="34"/>
        <v>218.90740740740745</v>
      </c>
      <c r="H68" s="243">
        <f t="shared" si="34"/>
        <v>218.90740740740745</v>
      </c>
      <c r="I68" s="243">
        <f t="shared" si="34"/>
        <v>218.90740740740748</v>
      </c>
      <c r="J68" s="243">
        <f t="shared" si="34"/>
        <v>218.90740740740748</v>
      </c>
      <c r="K68" s="243">
        <f t="shared" ref="K68:N68" si="35">+K66/K63</f>
        <v>218.90740740740748</v>
      </c>
      <c r="L68" s="243">
        <f t="shared" si="35"/>
        <v>218.9074074074075</v>
      </c>
      <c r="M68" s="243">
        <f t="shared" si="35"/>
        <v>218.9074074074075</v>
      </c>
      <c r="N68" s="243">
        <f t="shared" si="35"/>
        <v>218.90740740740753</v>
      </c>
      <c r="O68" s="247">
        <f>SUM(C68:N68)</f>
        <v>2626.8888888888891</v>
      </c>
      <c r="P68" s="253"/>
    </row>
    <row r="69" spans="2:16" s="77" customFormat="1" ht="17.25" customHeight="1" thickBot="1" x14ac:dyDescent="0.3">
      <c r="B69" s="248" t="s">
        <v>71</v>
      </c>
      <c r="C69" s="249">
        <f>C66-C68</f>
        <v>11602.092592592593</v>
      </c>
      <c r="D69" s="249">
        <f>D66-D68</f>
        <v>11383.185185185186</v>
      </c>
      <c r="E69" s="249">
        <f t="shared" ref="E69:J69" si="36">E66-E68</f>
        <v>11164.277777777779</v>
      </c>
      <c r="F69" s="249">
        <f t="shared" si="36"/>
        <v>10945.370370370372</v>
      </c>
      <c r="G69" s="249">
        <f t="shared" si="36"/>
        <v>10726.462962962965</v>
      </c>
      <c r="H69" s="249">
        <f t="shared" si="36"/>
        <v>10507.555555555558</v>
      </c>
      <c r="I69" s="249">
        <f t="shared" si="36"/>
        <v>10288.648148148151</v>
      </c>
      <c r="J69" s="249">
        <f t="shared" si="36"/>
        <v>10069.740740740745</v>
      </c>
      <c r="K69" s="249">
        <f t="shared" ref="K69:N69" si="37">K66-K68</f>
        <v>9850.8333333333376</v>
      </c>
      <c r="L69" s="249">
        <f t="shared" si="37"/>
        <v>9631.9259259259306</v>
      </c>
      <c r="M69" s="249">
        <f t="shared" si="37"/>
        <v>9413.0185185185237</v>
      </c>
      <c r="N69" s="249">
        <f t="shared" si="37"/>
        <v>9194.1111111111168</v>
      </c>
      <c r="O69" s="250">
        <f>+J69</f>
        <v>10069.740740740745</v>
      </c>
      <c r="P69" s="253"/>
    </row>
    <row r="70" spans="2:16" s="77" customFormat="1" ht="17.25" customHeight="1" x14ac:dyDescent="0.2">
      <c r="B70" s="94"/>
      <c r="O70" s="97"/>
    </row>
    <row r="71" spans="2:16" s="77" customFormat="1" ht="17.25" customHeight="1" thickBot="1" x14ac:dyDescent="0.25">
      <c r="B71" s="94"/>
      <c r="O71" s="97"/>
    </row>
    <row r="72" spans="2:16" s="77" customFormat="1" ht="17.25" customHeight="1" x14ac:dyDescent="0.2">
      <c r="B72" s="443" t="s">
        <v>63</v>
      </c>
      <c r="C72" s="444"/>
      <c r="D72" s="444"/>
      <c r="E72" s="444"/>
      <c r="F72" s="444"/>
      <c r="G72" s="444"/>
      <c r="H72" s="444"/>
      <c r="I72" s="444"/>
      <c r="J72" s="444"/>
      <c r="K72" s="444"/>
      <c r="L72" s="444"/>
      <c r="M72" s="444"/>
      <c r="N72" s="444"/>
      <c r="O72" s="445"/>
      <c r="P72" s="257"/>
    </row>
    <row r="73" spans="2:16" s="77" customFormat="1" ht="17.25" customHeight="1" x14ac:dyDescent="0.2">
      <c r="B73" s="245" t="s">
        <v>64</v>
      </c>
      <c r="C73" s="251" t="s">
        <v>26</v>
      </c>
      <c r="D73" s="251" t="s">
        <v>28</v>
      </c>
      <c r="E73" s="251" t="s">
        <v>30</v>
      </c>
      <c r="F73" s="251" t="s">
        <v>32</v>
      </c>
      <c r="G73" s="251" t="s">
        <v>33</v>
      </c>
      <c r="H73" s="251" t="s">
        <v>34</v>
      </c>
      <c r="I73" s="251" t="s">
        <v>35</v>
      </c>
      <c r="J73" s="251" t="s">
        <v>36</v>
      </c>
      <c r="K73" s="251" t="s">
        <v>37</v>
      </c>
      <c r="L73" s="251" t="s">
        <v>38</v>
      </c>
      <c r="M73" s="251" t="s">
        <v>39</v>
      </c>
      <c r="N73" s="251" t="s">
        <v>65</v>
      </c>
      <c r="O73" s="452" t="s">
        <v>247</v>
      </c>
      <c r="P73" s="258"/>
    </row>
    <row r="74" spans="2:16" s="77" customFormat="1" ht="17.25" customHeight="1" x14ac:dyDescent="0.2">
      <c r="B74" s="245" t="s">
        <v>67</v>
      </c>
      <c r="C74" s="244">
        <v>55</v>
      </c>
      <c r="D74" s="244">
        <f>+C74-1</f>
        <v>54</v>
      </c>
      <c r="E74" s="244">
        <f t="shared" ref="E74:N74" si="38">+D74-1</f>
        <v>53</v>
      </c>
      <c r="F74" s="244">
        <f t="shared" si="38"/>
        <v>52</v>
      </c>
      <c r="G74" s="244">
        <f t="shared" si="38"/>
        <v>51</v>
      </c>
      <c r="H74" s="244">
        <f t="shared" si="38"/>
        <v>50</v>
      </c>
      <c r="I74" s="244">
        <f t="shared" si="38"/>
        <v>49</v>
      </c>
      <c r="J74" s="244">
        <f t="shared" si="38"/>
        <v>48</v>
      </c>
      <c r="K74" s="244">
        <f t="shared" si="38"/>
        <v>47</v>
      </c>
      <c r="L74" s="244">
        <f t="shared" si="38"/>
        <v>46</v>
      </c>
      <c r="M74" s="244">
        <f t="shared" si="38"/>
        <v>45</v>
      </c>
      <c r="N74" s="244">
        <f t="shared" si="38"/>
        <v>44</v>
      </c>
      <c r="O74" s="453"/>
      <c r="P74" s="258"/>
    </row>
    <row r="75" spans="2:16" s="77" customFormat="1" ht="17.25" customHeight="1" x14ac:dyDescent="0.25">
      <c r="B75" s="246" t="s">
        <v>206</v>
      </c>
      <c r="C75" s="243">
        <v>9112</v>
      </c>
      <c r="D75" s="243">
        <f t="shared" ref="D75:J75" si="39">C80</f>
        <v>8946.3272727272724</v>
      </c>
      <c r="E75" s="243">
        <f t="shared" si="39"/>
        <v>8780.6545454545449</v>
      </c>
      <c r="F75" s="243">
        <f t="shared" si="39"/>
        <v>8614.9818181818173</v>
      </c>
      <c r="G75" s="243">
        <f t="shared" si="39"/>
        <v>8449.3090909090897</v>
      </c>
      <c r="H75" s="243">
        <f t="shared" si="39"/>
        <v>8283.6363636363621</v>
      </c>
      <c r="I75" s="243">
        <f t="shared" si="39"/>
        <v>8117.9636363636346</v>
      </c>
      <c r="J75" s="243">
        <f t="shared" si="39"/>
        <v>7952.290909090907</v>
      </c>
      <c r="K75" s="243">
        <f t="shared" ref="K75" si="40">J80</f>
        <v>7786.6181818181794</v>
      </c>
      <c r="L75" s="243">
        <f t="shared" ref="L75" si="41">K80</f>
        <v>7620.9454545454519</v>
      </c>
      <c r="M75" s="243">
        <f t="shared" ref="M75" si="42">L80</f>
        <v>7455.2727272727243</v>
      </c>
      <c r="N75" s="243">
        <f t="shared" ref="N75" si="43">M80</f>
        <v>7289.5999999999967</v>
      </c>
      <c r="O75" s="247"/>
      <c r="P75" s="253"/>
    </row>
    <row r="76" spans="2:16" s="77" customFormat="1" ht="17.25" customHeight="1" x14ac:dyDescent="0.25">
      <c r="B76" s="246" t="s">
        <v>168</v>
      </c>
      <c r="C76" s="243">
        <v>0</v>
      </c>
      <c r="D76" s="243">
        <v>0</v>
      </c>
      <c r="E76" s="243">
        <v>0</v>
      </c>
      <c r="F76" s="243">
        <v>0</v>
      </c>
      <c r="G76" s="243">
        <v>0</v>
      </c>
      <c r="H76" s="243">
        <v>0</v>
      </c>
      <c r="I76" s="243">
        <v>0</v>
      </c>
      <c r="J76" s="243">
        <v>0</v>
      </c>
      <c r="K76" s="243">
        <v>0</v>
      </c>
      <c r="L76" s="243">
        <v>0</v>
      </c>
      <c r="M76" s="243">
        <v>0</v>
      </c>
      <c r="N76" s="243">
        <v>0</v>
      </c>
      <c r="O76" s="247">
        <f>SUM(C76:N76)</f>
        <v>0</v>
      </c>
      <c r="P76" s="253"/>
    </row>
    <row r="77" spans="2:16" s="77" customFormat="1" ht="17.25" customHeight="1" x14ac:dyDescent="0.25">
      <c r="B77" s="246" t="s">
        <v>68</v>
      </c>
      <c r="C77" s="243">
        <f t="shared" ref="C77:J77" si="44">SUM(C75:C76)</f>
        <v>9112</v>
      </c>
      <c r="D77" s="243">
        <f t="shared" si="44"/>
        <v>8946.3272727272724</v>
      </c>
      <c r="E77" s="243">
        <f t="shared" si="44"/>
        <v>8780.6545454545449</v>
      </c>
      <c r="F77" s="243">
        <f t="shared" si="44"/>
        <v>8614.9818181818173</v>
      </c>
      <c r="G77" s="243">
        <f t="shared" si="44"/>
        <v>8449.3090909090897</v>
      </c>
      <c r="H77" s="243">
        <f t="shared" si="44"/>
        <v>8283.6363636363621</v>
      </c>
      <c r="I77" s="243">
        <f t="shared" si="44"/>
        <v>8117.9636363636346</v>
      </c>
      <c r="J77" s="243">
        <f t="shared" si="44"/>
        <v>7952.290909090907</v>
      </c>
      <c r="K77" s="243">
        <f t="shared" ref="K77:N77" si="45">SUM(K75:K76)</f>
        <v>7786.6181818181794</v>
      </c>
      <c r="L77" s="243">
        <f t="shared" si="45"/>
        <v>7620.9454545454519</v>
      </c>
      <c r="M77" s="243">
        <f t="shared" si="45"/>
        <v>7455.2727272727243</v>
      </c>
      <c r="N77" s="243">
        <f t="shared" si="45"/>
        <v>7289.5999999999967</v>
      </c>
      <c r="O77" s="247"/>
      <c r="P77" s="253"/>
    </row>
    <row r="78" spans="2:16" s="77" customFormat="1" ht="17.25" customHeight="1" x14ac:dyDescent="0.25">
      <c r="B78" s="246" t="s">
        <v>69</v>
      </c>
      <c r="C78" s="243">
        <v>0</v>
      </c>
      <c r="D78" s="243">
        <v>0</v>
      </c>
      <c r="E78" s="243">
        <v>0</v>
      </c>
      <c r="F78" s="243">
        <v>0</v>
      </c>
      <c r="G78" s="243">
        <v>0</v>
      </c>
      <c r="H78" s="243">
        <v>0</v>
      </c>
      <c r="I78" s="243">
        <v>0</v>
      </c>
      <c r="J78" s="243">
        <v>0</v>
      </c>
      <c r="K78" s="243">
        <v>0</v>
      </c>
      <c r="L78" s="243">
        <v>0</v>
      </c>
      <c r="M78" s="243">
        <v>0</v>
      </c>
      <c r="N78" s="243">
        <v>0</v>
      </c>
      <c r="O78" s="247"/>
      <c r="P78" s="253"/>
    </row>
    <row r="79" spans="2:16" s="77" customFormat="1" ht="17.25" customHeight="1" x14ac:dyDescent="0.25">
      <c r="B79" s="246" t="s">
        <v>70</v>
      </c>
      <c r="C79" s="243">
        <f>+C77/C74</f>
        <v>165.67272727272729</v>
      </c>
      <c r="D79" s="243">
        <f t="shared" ref="D79:J79" si="46">+D77/D74</f>
        <v>165.67272727272726</v>
      </c>
      <c r="E79" s="243">
        <f t="shared" si="46"/>
        <v>165.67272727272726</v>
      </c>
      <c r="F79" s="243">
        <f t="shared" si="46"/>
        <v>165.67272727272726</v>
      </c>
      <c r="G79" s="243">
        <f t="shared" si="46"/>
        <v>165.67272727272726</v>
      </c>
      <c r="H79" s="243">
        <f t="shared" si="46"/>
        <v>165.67272727272723</v>
      </c>
      <c r="I79" s="243">
        <f t="shared" si="46"/>
        <v>165.67272727272723</v>
      </c>
      <c r="J79" s="243">
        <f t="shared" si="46"/>
        <v>165.67272727272723</v>
      </c>
      <c r="K79" s="243">
        <f t="shared" ref="K79:N79" si="47">+K77/K74</f>
        <v>165.67272727272723</v>
      </c>
      <c r="L79" s="243">
        <f t="shared" si="47"/>
        <v>165.6727272727272</v>
      </c>
      <c r="M79" s="243">
        <f t="shared" si="47"/>
        <v>165.6727272727272</v>
      </c>
      <c r="N79" s="243">
        <f t="shared" si="47"/>
        <v>165.6727272727272</v>
      </c>
      <c r="O79" s="247">
        <f>SUM(C79:N79)</f>
        <v>1988.0727272727263</v>
      </c>
      <c r="P79" s="253"/>
    </row>
    <row r="80" spans="2:16" s="77" customFormat="1" ht="17.25" customHeight="1" thickBot="1" x14ac:dyDescent="0.3">
      <c r="B80" s="248" t="s">
        <v>71</v>
      </c>
      <c r="C80" s="249">
        <f>C77-C79</f>
        <v>8946.3272727272724</v>
      </c>
      <c r="D80" s="249">
        <f>D77-D79</f>
        <v>8780.6545454545449</v>
      </c>
      <c r="E80" s="249">
        <f t="shared" ref="E80:J80" si="48">E77-E79</f>
        <v>8614.9818181818173</v>
      </c>
      <c r="F80" s="249">
        <f t="shared" si="48"/>
        <v>8449.3090909090897</v>
      </c>
      <c r="G80" s="249">
        <f t="shared" si="48"/>
        <v>8283.6363636363621</v>
      </c>
      <c r="H80" s="249">
        <f t="shared" si="48"/>
        <v>8117.9636363636346</v>
      </c>
      <c r="I80" s="249">
        <f t="shared" si="48"/>
        <v>7952.290909090907</v>
      </c>
      <c r="J80" s="249">
        <f t="shared" si="48"/>
        <v>7786.6181818181794</v>
      </c>
      <c r="K80" s="249">
        <f t="shared" ref="K80:N80" si="49">K77-K79</f>
        <v>7620.9454545454519</v>
      </c>
      <c r="L80" s="249">
        <f t="shared" si="49"/>
        <v>7455.2727272727243</v>
      </c>
      <c r="M80" s="249">
        <f t="shared" si="49"/>
        <v>7289.5999999999967</v>
      </c>
      <c r="N80" s="249">
        <f t="shared" si="49"/>
        <v>7123.9272727272692</v>
      </c>
      <c r="O80" s="250">
        <f>+J80</f>
        <v>7786.6181818181794</v>
      </c>
      <c r="P80" s="253"/>
    </row>
    <row r="81" spans="2:16" s="77" customFormat="1" ht="17.25" customHeight="1" x14ac:dyDescent="0.2">
      <c r="B81" s="94"/>
      <c r="O81" s="97"/>
    </row>
    <row r="82" spans="2:16" s="77" customFormat="1" ht="17.25" customHeight="1" thickBot="1" x14ac:dyDescent="0.25">
      <c r="B82" s="94"/>
      <c r="O82" s="97"/>
    </row>
    <row r="83" spans="2:16" s="77" customFormat="1" ht="17.25" customHeight="1" x14ac:dyDescent="0.2">
      <c r="B83" s="443" t="s">
        <v>63</v>
      </c>
      <c r="C83" s="444"/>
      <c r="D83" s="444"/>
      <c r="E83" s="444"/>
      <c r="F83" s="444"/>
      <c r="G83" s="444"/>
      <c r="H83" s="444"/>
      <c r="I83" s="444"/>
      <c r="J83" s="444"/>
      <c r="K83" s="444"/>
      <c r="L83" s="444"/>
      <c r="M83" s="444"/>
      <c r="N83" s="444"/>
      <c r="O83" s="445"/>
      <c r="P83" s="257"/>
    </row>
    <row r="84" spans="2:16" s="77" customFormat="1" ht="17.25" customHeight="1" x14ac:dyDescent="0.2">
      <c r="B84" s="245" t="s">
        <v>64</v>
      </c>
      <c r="C84" s="251" t="s">
        <v>26</v>
      </c>
      <c r="D84" s="251" t="s">
        <v>28</v>
      </c>
      <c r="E84" s="251" t="s">
        <v>30</v>
      </c>
      <c r="F84" s="251" t="s">
        <v>32</v>
      </c>
      <c r="G84" s="251" t="s">
        <v>33</v>
      </c>
      <c r="H84" s="251" t="s">
        <v>34</v>
      </c>
      <c r="I84" s="251" t="s">
        <v>35</v>
      </c>
      <c r="J84" s="251" t="s">
        <v>36</v>
      </c>
      <c r="K84" s="251" t="s">
        <v>37</v>
      </c>
      <c r="L84" s="251" t="s">
        <v>38</v>
      </c>
      <c r="M84" s="251" t="s">
        <v>39</v>
      </c>
      <c r="N84" s="251" t="s">
        <v>65</v>
      </c>
      <c r="O84" s="452" t="s">
        <v>247</v>
      </c>
      <c r="P84" s="258"/>
    </row>
    <row r="85" spans="2:16" s="77" customFormat="1" ht="17.25" customHeight="1" x14ac:dyDescent="0.2">
      <c r="B85" s="245" t="s">
        <v>67</v>
      </c>
      <c r="C85" s="244">
        <v>56</v>
      </c>
      <c r="D85" s="244">
        <f>+C85-1</f>
        <v>55</v>
      </c>
      <c r="E85" s="244">
        <f t="shared" ref="E85:N85" si="50">+D85-1</f>
        <v>54</v>
      </c>
      <c r="F85" s="244">
        <f t="shared" si="50"/>
        <v>53</v>
      </c>
      <c r="G85" s="244">
        <f t="shared" si="50"/>
        <v>52</v>
      </c>
      <c r="H85" s="244">
        <f t="shared" si="50"/>
        <v>51</v>
      </c>
      <c r="I85" s="244">
        <f t="shared" si="50"/>
        <v>50</v>
      </c>
      <c r="J85" s="244">
        <f t="shared" si="50"/>
        <v>49</v>
      </c>
      <c r="K85" s="244">
        <f t="shared" si="50"/>
        <v>48</v>
      </c>
      <c r="L85" s="244">
        <f t="shared" si="50"/>
        <v>47</v>
      </c>
      <c r="M85" s="244">
        <f t="shared" si="50"/>
        <v>46</v>
      </c>
      <c r="N85" s="244">
        <f t="shared" si="50"/>
        <v>45</v>
      </c>
      <c r="O85" s="453"/>
      <c r="P85" s="258"/>
    </row>
    <row r="86" spans="2:16" s="77" customFormat="1" ht="17.25" customHeight="1" x14ac:dyDescent="0.25">
      <c r="B86" s="246" t="s">
        <v>206</v>
      </c>
      <c r="C86" s="243">
        <v>10454</v>
      </c>
      <c r="D86" s="243">
        <f t="shared" ref="D86:J86" si="51">C91</f>
        <v>10267.321428571429</v>
      </c>
      <c r="E86" s="243">
        <f t="shared" si="51"/>
        <v>10080.642857142859</v>
      </c>
      <c r="F86" s="243">
        <f t="shared" si="51"/>
        <v>9893.9642857142881</v>
      </c>
      <c r="G86" s="243">
        <f t="shared" si="51"/>
        <v>9707.2857142857174</v>
      </c>
      <c r="H86" s="243">
        <f t="shared" si="51"/>
        <v>9520.6071428571468</v>
      </c>
      <c r="I86" s="243">
        <f t="shared" si="51"/>
        <v>9333.9285714285761</v>
      </c>
      <c r="J86" s="243">
        <f t="shared" si="51"/>
        <v>9147.2500000000055</v>
      </c>
      <c r="K86" s="243">
        <f t="shared" ref="K86" si="52">J91</f>
        <v>8960.5714285714348</v>
      </c>
      <c r="L86" s="243">
        <f t="shared" ref="L86" si="53">K91</f>
        <v>8773.8928571428623</v>
      </c>
      <c r="M86" s="243">
        <f t="shared" ref="M86" si="54">L91</f>
        <v>8587.2142857142917</v>
      </c>
      <c r="N86" s="243">
        <f t="shared" ref="N86" si="55">M91</f>
        <v>8400.535714285721</v>
      </c>
      <c r="O86" s="247"/>
      <c r="P86" s="253"/>
    </row>
    <row r="87" spans="2:16" s="77" customFormat="1" ht="17.25" customHeight="1" x14ac:dyDescent="0.25">
      <c r="B87" s="246" t="s">
        <v>168</v>
      </c>
      <c r="C87" s="243">
        <v>0</v>
      </c>
      <c r="D87" s="243">
        <v>0</v>
      </c>
      <c r="E87" s="243">
        <v>0</v>
      </c>
      <c r="F87" s="243">
        <v>0</v>
      </c>
      <c r="G87" s="243">
        <v>0</v>
      </c>
      <c r="H87" s="243">
        <v>0</v>
      </c>
      <c r="I87" s="243">
        <v>0</v>
      </c>
      <c r="J87" s="243">
        <v>0</v>
      </c>
      <c r="K87" s="243">
        <v>0</v>
      </c>
      <c r="L87" s="243">
        <v>0</v>
      </c>
      <c r="M87" s="243">
        <v>0</v>
      </c>
      <c r="N87" s="243">
        <v>0</v>
      </c>
      <c r="O87" s="247">
        <f>SUM(C87:N87)</f>
        <v>0</v>
      </c>
      <c r="P87" s="253"/>
    </row>
    <row r="88" spans="2:16" s="77" customFormat="1" ht="17.25" customHeight="1" x14ac:dyDescent="0.25">
      <c r="B88" s="246" t="s">
        <v>68</v>
      </c>
      <c r="C88" s="243">
        <f t="shared" ref="C88:J88" si="56">SUM(C86:C87)</f>
        <v>10454</v>
      </c>
      <c r="D88" s="243">
        <f t="shared" si="56"/>
        <v>10267.321428571429</v>
      </c>
      <c r="E88" s="243">
        <f t="shared" si="56"/>
        <v>10080.642857142859</v>
      </c>
      <c r="F88" s="243">
        <f t="shared" si="56"/>
        <v>9893.9642857142881</v>
      </c>
      <c r="G88" s="243">
        <f t="shared" si="56"/>
        <v>9707.2857142857174</v>
      </c>
      <c r="H88" s="243">
        <f t="shared" si="56"/>
        <v>9520.6071428571468</v>
      </c>
      <c r="I88" s="243">
        <f t="shared" si="56"/>
        <v>9333.9285714285761</v>
      </c>
      <c r="J88" s="243">
        <f t="shared" si="56"/>
        <v>9147.2500000000055</v>
      </c>
      <c r="K88" s="243">
        <f t="shared" ref="K88:N88" si="57">SUM(K86:K87)</f>
        <v>8960.5714285714348</v>
      </c>
      <c r="L88" s="243">
        <f t="shared" si="57"/>
        <v>8773.8928571428623</v>
      </c>
      <c r="M88" s="243">
        <f t="shared" si="57"/>
        <v>8587.2142857142917</v>
      </c>
      <c r="N88" s="243">
        <f t="shared" si="57"/>
        <v>8400.535714285721</v>
      </c>
      <c r="O88" s="247"/>
      <c r="P88" s="253"/>
    </row>
    <row r="89" spans="2:16" s="77" customFormat="1" ht="17.25" customHeight="1" x14ac:dyDescent="0.25">
      <c r="B89" s="246" t="s">
        <v>69</v>
      </c>
      <c r="C89" s="243">
        <v>0</v>
      </c>
      <c r="D89" s="243">
        <v>0</v>
      </c>
      <c r="E89" s="243">
        <v>0</v>
      </c>
      <c r="F89" s="243">
        <v>0</v>
      </c>
      <c r="G89" s="243">
        <v>0</v>
      </c>
      <c r="H89" s="243">
        <v>0</v>
      </c>
      <c r="I89" s="243">
        <v>0</v>
      </c>
      <c r="J89" s="243">
        <v>0</v>
      </c>
      <c r="K89" s="243">
        <v>0</v>
      </c>
      <c r="L89" s="243">
        <v>0</v>
      </c>
      <c r="M89" s="243">
        <v>0</v>
      </c>
      <c r="N89" s="243">
        <v>0</v>
      </c>
      <c r="O89" s="247"/>
      <c r="P89" s="253"/>
    </row>
    <row r="90" spans="2:16" s="77" customFormat="1" ht="17.25" customHeight="1" x14ac:dyDescent="0.25">
      <c r="B90" s="246" t="s">
        <v>70</v>
      </c>
      <c r="C90" s="243">
        <f>+C88/C85</f>
        <v>186.67857142857142</v>
      </c>
      <c r="D90" s="243">
        <f t="shared" ref="D90:J90" si="58">+D88/D85</f>
        <v>186.67857142857144</v>
      </c>
      <c r="E90" s="243">
        <f t="shared" si="58"/>
        <v>186.67857142857144</v>
      </c>
      <c r="F90" s="243">
        <f t="shared" si="58"/>
        <v>186.67857142857147</v>
      </c>
      <c r="G90" s="243">
        <f t="shared" si="58"/>
        <v>186.6785714285715</v>
      </c>
      <c r="H90" s="243">
        <f t="shared" si="58"/>
        <v>186.6785714285715</v>
      </c>
      <c r="I90" s="243">
        <f t="shared" si="58"/>
        <v>186.67857142857153</v>
      </c>
      <c r="J90" s="243">
        <f t="shared" si="58"/>
        <v>186.67857142857153</v>
      </c>
      <c r="K90" s="243">
        <f t="shared" ref="K90:N90" si="59">+K88/K85</f>
        <v>186.67857142857156</v>
      </c>
      <c r="L90" s="243">
        <f t="shared" si="59"/>
        <v>186.67857142857153</v>
      </c>
      <c r="M90" s="243">
        <f t="shared" si="59"/>
        <v>186.67857142857156</v>
      </c>
      <c r="N90" s="243">
        <f t="shared" si="59"/>
        <v>186.67857142857159</v>
      </c>
      <c r="O90" s="247">
        <f>SUM(C90:N90)</f>
        <v>2240.1428571428582</v>
      </c>
      <c r="P90" s="253"/>
    </row>
    <row r="91" spans="2:16" s="77" customFormat="1" ht="17.25" customHeight="1" thickBot="1" x14ac:dyDescent="0.3">
      <c r="B91" s="248" t="s">
        <v>71</v>
      </c>
      <c r="C91" s="249">
        <f>C88-C90</f>
        <v>10267.321428571429</v>
      </c>
      <c r="D91" s="249">
        <f>D88-D90</f>
        <v>10080.642857142859</v>
      </c>
      <c r="E91" s="249">
        <f t="shared" ref="E91:J91" si="60">E88-E90</f>
        <v>9893.9642857142881</v>
      </c>
      <c r="F91" s="249">
        <f t="shared" si="60"/>
        <v>9707.2857142857174</v>
      </c>
      <c r="G91" s="249">
        <f t="shared" si="60"/>
        <v>9520.6071428571468</v>
      </c>
      <c r="H91" s="249">
        <f t="shared" si="60"/>
        <v>9333.9285714285761</v>
      </c>
      <c r="I91" s="249">
        <f t="shared" si="60"/>
        <v>9147.2500000000055</v>
      </c>
      <c r="J91" s="249">
        <f t="shared" si="60"/>
        <v>8960.5714285714348</v>
      </c>
      <c r="K91" s="249">
        <f t="shared" ref="K91:N91" si="61">K88-K90</f>
        <v>8773.8928571428623</v>
      </c>
      <c r="L91" s="249">
        <f t="shared" si="61"/>
        <v>8587.2142857142917</v>
      </c>
      <c r="M91" s="249">
        <f t="shared" si="61"/>
        <v>8400.535714285721</v>
      </c>
      <c r="N91" s="249">
        <f t="shared" si="61"/>
        <v>8213.8571428571486</v>
      </c>
      <c r="O91" s="250">
        <f>+J91</f>
        <v>8960.5714285714348</v>
      </c>
      <c r="P91" s="253"/>
    </row>
    <row r="92" spans="2:16" s="77" customFormat="1" ht="17.25" customHeight="1" x14ac:dyDescent="0.25">
      <c r="B92" s="99"/>
      <c r="O92" s="97"/>
    </row>
    <row r="93" spans="2:16" s="77" customFormat="1" ht="17.25" customHeight="1" thickBot="1" x14ac:dyDescent="0.3">
      <c r="B93" s="99"/>
      <c r="O93" s="97"/>
    </row>
    <row r="94" spans="2:16" s="77" customFormat="1" ht="17.25" customHeight="1" x14ac:dyDescent="0.2">
      <c r="B94" s="443" t="s">
        <v>63</v>
      </c>
      <c r="C94" s="444"/>
      <c r="D94" s="444"/>
      <c r="E94" s="444"/>
      <c r="F94" s="444"/>
      <c r="G94" s="444"/>
      <c r="H94" s="444"/>
      <c r="I94" s="444"/>
      <c r="J94" s="444"/>
      <c r="K94" s="444"/>
      <c r="L94" s="444"/>
      <c r="M94" s="444"/>
      <c r="N94" s="444"/>
      <c r="O94" s="445"/>
      <c r="P94" s="257"/>
    </row>
    <row r="95" spans="2:16" s="77" customFormat="1" ht="17.25" customHeight="1" x14ac:dyDescent="0.2">
      <c r="B95" s="245" t="s">
        <v>64</v>
      </c>
      <c r="C95" s="251" t="s">
        <v>26</v>
      </c>
      <c r="D95" s="251" t="s">
        <v>28</v>
      </c>
      <c r="E95" s="251" t="s">
        <v>30</v>
      </c>
      <c r="F95" s="251" t="s">
        <v>32</v>
      </c>
      <c r="G95" s="251" t="s">
        <v>33</v>
      </c>
      <c r="H95" s="251" t="s">
        <v>34</v>
      </c>
      <c r="I95" s="251" t="s">
        <v>35</v>
      </c>
      <c r="J95" s="251" t="s">
        <v>36</v>
      </c>
      <c r="K95" s="251" t="s">
        <v>37</v>
      </c>
      <c r="L95" s="251" t="s">
        <v>38</v>
      </c>
      <c r="M95" s="251" t="s">
        <v>39</v>
      </c>
      <c r="N95" s="251" t="s">
        <v>65</v>
      </c>
      <c r="O95" s="452" t="s">
        <v>247</v>
      </c>
      <c r="P95" s="258"/>
    </row>
    <row r="96" spans="2:16" s="77" customFormat="1" ht="17.25" customHeight="1" x14ac:dyDescent="0.2">
      <c r="B96" s="245" t="s">
        <v>67</v>
      </c>
      <c r="C96" s="244">
        <v>57</v>
      </c>
      <c r="D96" s="244">
        <f>+C96-1</f>
        <v>56</v>
      </c>
      <c r="E96" s="244">
        <f t="shared" ref="E96:N96" si="62">+D96-1</f>
        <v>55</v>
      </c>
      <c r="F96" s="244">
        <f t="shared" si="62"/>
        <v>54</v>
      </c>
      <c r="G96" s="244">
        <f t="shared" si="62"/>
        <v>53</v>
      </c>
      <c r="H96" s="244">
        <f t="shared" si="62"/>
        <v>52</v>
      </c>
      <c r="I96" s="244">
        <f t="shared" si="62"/>
        <v>51</v>
      </c>
      <c r="J96" s="244">
        <f t="shared" si="62"/>
        <v>50</v>
      </c>
      <c r="K96" s="244">
        <f t="shared" si="62"/>
        <v>49</v>
      </c>
      <c r="L96" s="244">
        <f t="shared" si="62"/>
        <v>48</v>
      </c>
      <c r="M96" s="244">
        <f t="shared" si="62"/>
        <v>47</v>
      </c>
      <c r="N96" s="244">
        <f t="shared" si="62"/>
        <v>46</v>
      </c>
      <c r="O96" s="453"/>
      <c r="P96" s="258"/>
    </row>
    <row r="97" spans="2:16" s="77" customFormat="1" ht="17.25" customHeight="1" x14ac:dyDescent="0.25">
      <c r="B97" s="246" t="s">
        <v>206</v>
      </c>
      <c r="C97" s="243">
        <v>3821</v>
      </c>
      <c r="D97" s="243">
        <f t="shared" ref="D97:J97" si="63">C102</f>
        <v>3753.9649122807018</v>
      </c>
      <c r="E97" s="243">
        <f t="shared" si="63"/>
        <v>3686.9298245614036</v>
      </c>
      <c r="F97" s="243">
        <f t="shared" si="63"/>
        <v>3619.8947368421054</v>
      </c>
      <c r="G97" s="243">
        <f t="shared" si="63"/>
        <v>3552.8596491228072</v>
      </c>
      <c r="H97" s="243">
        <f t="shared" si="63"/>
        <v>3485.8245614035091</v>
      </c>
      <c r="I97" s="243">
        <f t="shared" si="63"/>
        <v>3418.7894736842109</v>
      </c>
      <c r="J97" s="243">
        <f t="shared" si="63"/>
        <v>3351.7543859649127</v>
      </c>
      <c r="K97" s="243">
        <f t="shared" ref="K97" si="64">J102</f>
        <v>3284.7192982456145</v>
      </c>
      <c r="L97" s="243">
        <f t="shared" ref="L97" si="65">K102</f>
        <v>3217.6842105263163</v>
      </c>
      <c r="M97" s="243">
        <f t="shared" ref="M97" si="66">L102</f>
        <v>3150.6491228070181</v>
      </c>
      <c r="N97" s="243">
        <f t="shared" ref="N97" si="67">M102</f>
        <v>3083.6140350877199</v>
      </c>
      <c r="O97" s="247"/>
      <c r="P97" s="253"/>
    </row>
    <row r="98" spans="2:16" s="77" customFormat="1" ht="17.25" customHeight="1" x14ac:dyDescent="0.25">
      <c r="B98" s="246" t="s">
        <v>168</v>
      </c>
      <c r="C98" s="243">
        <v>0</v>
      </c>
      <c r="D98" s="243">
        <v>0</v>
      </c>
      <c r="E98" s="243">
        <v>0</v>
      </c>
      <c r="F98" s="243">
        <v>0</v>
      </c>
      <c r="G98" s="243">
        <v>0</v>
      </c>
      <c r="H98" s="243">
        <v>0</v>
      </c>
      <c r="I98" s="243">
        <v>0</v>
      </c>
      <c r="J98" s="243">
        <v>0</v>
      </c>
      <c r="K98" s="243">
        <v>0</v>
      </c>
      <c r="L98" s="243">
        <v>0</v>
      </c>
      <c r="M98" s="243">
        <v>0</v>
      </c>
      <c r="N98" s="243">
        <v>0</v>
      </c>
      <c r="O98" s="247">
        <f>SUM(C98:N98)</f>
        <v>0</v>
      </c>
      <c r="P98" s="253"/>
    </row>
    <row r="99" spans="2:16" s="77" customFormat="1" ht="17.25" customHeight="1" x14ac:dyDescent="0.25">
      <c r="B99" s="246" t="s">
        <v>68</v>
      </c>
      <c r="C99" s="243">
        <f t="shared" ref="C99:J99" si="68">SUM(C97:C98)</f>
        <v>3821</v>
      </c>
      <c r="D99" s="243">
        <f t="shared" si="68"/>
        <v>3753.9649122807018</v>
      </c>
      <c r="E99" s="243">
        <f t="shared" si="68"/>
        <v>3686.9298245614036</v>
      </c>
      <c r="F99" s="243">
        <f t="shared" si="68"/>
        <v>3619.8947368421054</v>
      </c>
      <c r="G99" s="243">
        <f t="shared" si="68"/>
        <v>3552.8596491228072</v>
      </c>
      <c r="H99" s="243">
        <f t="shared" si="68"/>
        <v>3485.8245614035091</v>
      </c>
      <c r="I99" s="243">
        <f t="shared" si="68"/>
        <v>3418.7894736842109</v>
      </c>
      <c r="J99" s="243">
        <f t="shared" si="68"/>
        <v>3351.7543859649127</v>
      </c>
      <c r="K99" s="243">
        <f t="shared" ref="K99:N99" si="69">SUM(K97:K98)</f>
        <v>3284.7192982456145</v>
      </c>
      <c r="L99" s="243">
        <f t="shared" si="69"/>
        <v>3217.6842105263163</v>
      </c>
      <c r="M99" s="243">
        <f t="shared" si="69"/>
        <v>3150.6491228070181</v>
      </c>
      <c r="N99" s="243">
        <f t="shared" si="69"/>
        <v>3083.6140350877199</v>
      </c>
      <c r="O99" s="247"/>
      <c r="P99" s="253"/>
    </row>
    <row r="100" spans="2:16" s="77" customFormat="1" ht="17.25" customHeight="1" x14ac:dyDescent="0.25">
      <c r="B100" s="246" t="s">
        <v>69</v>
      </c>
      <c r="C100" s="243">
        <v>0</v>
      </c>
      <c r="D100" s="243">
        <v>0</v>
      </c>
      <c r="E100" s="243">
        <v>0</v>
      </c>
      <c r="F100" s="243">
        <v>0</v>
      </c>
      <c r="G100" s="243">
        <v>0</v>
      </c>
      <c r="H100" s="243">
        <v>0</v>
      </c>
      <c r="I100" s="243">
        <v>0</v>
      </c>
      <c r="J100" s="243">
        <v>0</v>
      </c>
      <c r="K100" s="243">
        <v>0</v>
      </c>
      <c r="L100" s="243">
        <v>0</v>
      </c>
      <c r="M100" s="243">
        <v>0</v>
      </c>
      <c r="N100" s="243">
        <v>0</v>
      </c>
      <c r="O100" s="247"/>
      <c r="P100" s="253"/>
    </row>
    <row r="101" spans="2:16" s="77" customFormat="1" ht="17.25" customHeight="1" x14ac:dyDescent="0.25">
      <c r="B101" s="246" t="s">
        <v>70</v>
      </c>
      <c r="C101" s="243">
        <f>+C99/C96</f>
        <v>67.035087719298247</v>
      </c>
      <c r="D101" s="243">
        <f t="shared" ref="D101:J101" si="70">+D99/D96</f>
        <v>67.035087719298247</v>
      </c>
      <c r="E101" s="243">
        <f t="shared" si="70"/>
        <v>67.035087719298247</v>
      </c>
      <c r="F101" s="243">
        <f t="shared" si="70"/>
        <v>67.035087719298247</v>
      </c>
      <c r="G101" s="243">
        <f t="shared" si="70"/>
        <v>67.035087719298247</v>
      </c>
      <c r="H101" s="243">
        <f t="shared" si="70"/>
        <v>67.035087719298247</v>
      </c>
      <c r="I101" s="243">
        <f t="shared" si="70"/>
        <v>67.035087719298247</v>
      </c>
      <c r="J101" s="243">
        <f t="shared" si="70"/>
        <v>67.035087719298247</v>
      </c>
      <c r="K101" s="243">
        <f t="shared" ref="K101:N101" si="71">+K99/K96</f>
        <v>67.035087719298261</v>
      </c>
      <c r="L101" s="243">
        <f t="shared" si="71"/>
        <v>67.035087719298261</v>
      </c>
      <c r="M101" s="243">
        <f t="shared" si="71"/>
        <v>67.035087719298261</v>
      </c>
      <c r="N101" s="243">
        <f t="shared" si="71"/>
        <v>67.035087719298261</v>
      </c>
      <c r="O101" s="247">
        <f>SUM(C101:N101)</f>
        <v>804.42105263157919</v>
      </c>
      <c r="P101" s="253"/>
    </row>
    <row r="102" spans="2:16" s="77" customFormat="1" ht="17.25" customHeight="1" thickBot="1" x14ac:dyDescent="0.3">
      <c r="B102" s="248" t="s">
        <v>71</v>
      </c>
      <c r="C102" s="249">
        <f>C99-C101</f>
        <v>3753.9649122807018</v>
      </c>
      <c r="D102" s="249">
        <f>D99-D101</f>
        <v>3686.9298245614036</v>
      </c>
      <c r="E102" s="249">
        <f t="shared" ref="E102:J102" si="72">E99-E101</f>
        <v>3619.8947368421054</v>
      </c>
      <c r="F102" s="249">
        <f t="shared" si="72"/>
        <v>3552.8596491228072</v>
      </c>
      <c r="G102" s="249">
        <f t="shared" si="72"/>
        <v>3485.8245614035091</v>
      </c>
      <c r="H102" s="249">
        <f t="shared" si="72"/>
        <v>3418.7894736842109</v>
      </c>
      <c r="I102" s="249">
        <f t="shared" si="72"/>
        <v>3351.7543859649127</v>
      </c>
      <c r="J102" s="249">
        <f t="shared" si="72"/>
        <v>3284.7192982456145</v>
      </c>
      <c r="K102" s="249">
        <f t="shared" ref="K102:N102" si="73">K99-K101</f>
        <v>3217.6842105263163</v>
      </c>
      <c r="L102" s="249">
        <f t="shared" si="73"/>
        <v>3150.6491228070181</v>
      </c>
      <c r="M102" s="249">
        <f t="shared" si="73"/>
        <v>3083.6140350877199</v>
      </c>
      <c r="N102" s="249">
        <f t="shared" si="73"/>
        <v>3016.5789473684217</v>
      </c>
      <c r="O102" s="250">
        <f>+J102</f>
        <v>3284.7192982456145</v>
      </c>
      <c r="P102" s="253"/>
    </row>
    <row r="103" spans="2:16" s="77" customFormat="1" ht="17.25" customHeight="1" x14ac:dyDescent="0.2">
      <c r="B103" s="94"/>
      <c r="O103" s="97"/>
    </row>
    <row r="104" spans="2:16" s="77" customFormat="1" ht="17.25" customHeight="1" thickBot="1" x14ac:dyDescent="0.25">
      <c r="B104" s="94"/>
      <c r="C104" s="81"/>
      <c r="O104" s="97"/>
    </row>
    <row r="105" spans="2:16" s="77" customFormat="1" ht="17.25" customHeight="1" x14ac:dyDescent="0.2">
      <c r="B105" s="443" t="s">
        <v>63</v>
      </c>
      <c r="C105" s="444"/>
      <c r="D105" s="444"/>
      <c r="E105" s="444"/>
      <c r="F105" s="444"/>
      <c r="G105" s="444"/>
      <c r="H105" s="444"/>
      <c r="I105" s="444"/>
      <c r="J105" s="444"/>
      <c r="K105" s="444"/>
      <c r="L105" s="444"/>
      <c r="M105" s="444"/>
      <c r="N105" s="444"/>
      <c r="O105" s="445"/>
      <c r="P105" s="257"/>
    </row>
    <row r="106" spans="2:16" s="77" customFormat="1" ht="17.25" customHeight="1" x14ac:dyDescent="0.2">
      <c r="B106" s="245" t="s">
        <v>64</v>
      </c>
      <c r="C106" s="251" t="s">
        <v>26</v>
      </c>
      <c r="D106" s="251" t="s">
        <v>28</v>
      </c>
      <c r="E106" s="251" t="s">
        <v>30</v>
      </c>
      <c r="F106" s="251" t="s">
        <v>32</v>
      </c>
      <c r="G106" s="251" t="s">
        <v>33</v>
      </c>
      <c r="H106" s="251" t="s">
        <v>34</v>
      </c>
      <c r="I106" s="251" t="s">
        <v>35</v>
      </c>
      <c r="J106" s="251" t="s">
        <v>36</v>
      </c>
      <c r="K106" s="251" t="s">
        <v>37</v>
      </c>
      <c r="L106" s="251" t="s">
        <v>38</v>
      </c>
      <c r="M106" s="251" t="s">
        <v>39</v>
      </c>
      <c r="N106" s="251" t="s">
        <v>65</v>
      </c>
      <c r="O106" s="452" t="s">
        <v>247</v>
      </c>
      <c r="P106" s="258"/>
    </row>
    <row r="107" spans="2:16" s="77" customFormat="1" ht="17.25" customHeight="1" x14ac:dyDescent="0.2">
      <c r="B107" s="245" t="s">
        <v>67</v>
      </c>
      <c r="C107" s="244">
        <v>60</v>
      </c>
      <c r="D107" s="244">
        <f>+C107-1</f>
        <v>59</v>
      </c>
      <c r="E107" s="244">
        <f t="shared" ref="E107:N107" si="74">+D107-1</f>
        <v>58</v>
      </c>
      <c r="F107" s="244">
        <f t="shared" si="74"/>
        <v>57</v>
      </c>
      <c r="G107" s="244">
        <f t="shared" si="74"/>
        <v>56</v>
      </c>
      <c r="H107" s="244">
        <f t="shared" si="74"/>
        <v>55</v>
      </c>
      <c r="I107" s="244">
        <f t="shared" si="74"/>
        <v>54</v>
      </c>
      <c r="J107" s="244">
        <f t="shared" si="74"/>
        <v>53</v>
      </c>
      <c r="K107" s="244">
        <f t="shared" si="74"/>
        <v>52</v>
      </c>
      <c r="L107" s="244">
        <f t="shared" si="74"/>
        <v>51</v>
      </c>
      <c r="M107" s="244">
        <f t="shared" si="74"/>
        <v>50</v>
      </c>
      <c r="N107" s="244">
        <f t="shared" si="74"/>
        <v>49</v>
      </c>
      <c r="O107" s="453"/>
      <c r="P107" s="258"/>
    </row>
    <row r="108" spans="2:16" s="77" customFormat="1" ht="17.25" customHeight="1" x14ac:dyDescent="0.25">
      <c r="B108" s="246" t="s">
        <v>206</v>
      </c>
      <c r="C108" s="243">
        <v>4745</v>
      </c>
      <c r="D108" s="243">
        <f t="shared" ref="D108:J108" si="75">C113</f>
        <v>4665.916666666667</v>
      </c>
      <c r="E108" s="243">
        <f t="shared" si="75"/>
        <v>4586.8333333333339</v>
      </c>
      <c r="F108" s="243">
        <f t="shared" si="75"/>
        <v>4507.7500000000009</v>
      </c>
      <c r="G108" s="243">
        <f t="shared" si="75"/>
        <v>4428.6666666666679</v>
      </c>
      <c r="H108" s="243">
        <f t="shared" si="75"/>
        <v>4349.5833333333348</v>
      </c>
      <c r="I108" s="243">
        <f t="shared" si="75"/>
        <v>4270.5000000000018</v>
      </c>
      <c r="J108" s="243">
        <f t="shared" si="75"/>
        <v>4191.4166666666688</v>
      </c>
      <c r="K108" s="243">
        <f t="shared" ref="K108" si="76">J113</f>
        <v>4112.3333333333358</v>
      </c>
      <c r="L108" s="243">
        <f t="shared" ref="L108" si="77">K113</f>
        <v>4033.2500000000023</v>
      </c>
      <c r="M108" s="243">
        <f t="shared" ref="M108" si="78">L113</f>
        <v>3954.1666666666688</v>
      </c>
      <c r="N108" s="243">
        <f t="shared" ref="N108" si="79">M113</f>
        <v>3875.0833333333353</v>
      </c>
      <c r="O108" s="247"/>
      <c r="P108" s="253"/>
    </row>
    <row r="109" spans="2:16" s="77" customFormat="1" ht="17.25" customHeight="1" x14ac:dyDescent="0.25">
      <c r="B109" s="246" t="s">
        <v>168</v>
      </c>
      <c r="C109" s="243">
        <v>0</v>
      </c>
      <c r="D109" s="243">
        <v>0</v>
      </c>
      <c r="E109" s="243">
        <v>0</v>
      </c>
      <c r="F109" s="243">
        <v>0</v>
      </c>
      <c r="G109" s="243">
        <v>0</v>
      </c>
      <c r="H109" s="243">
        <v>0</v>
      </c>
      <c r="I109" s="243">
        <v>0</v>
      </c>
      <c r="J109" s="243">
        <v>0</v>
      </c>
      <c r="K109" s="243">
        <v>0</v>
      </c>
      <c r="L109" s="243">
        <v>0</v>
      </c>
      <c r="M109" s="243">
        <v>0</v>
      </c>
      <c r="N109" s="243">
        <v>0</v>
      </c>
      <c r="O109" s="247">
        <f>SUM(C109:N109)</f>
        <v>0</v>
      </c>
      <c r="P109" s="253"/>
    </row>
    <row r="110" spans="2:16" s="77" customFormat="1" ht="17.25" customHeight="1" x14ac:dyDescent="0.25">
      <c r="B110" s="246" t="s">
        <v>68</v>
      </c>
      <c r="C110" s="243">
        <f t="shared" ref="C110:J110" si="80">SUM(C108:C109)</f>
        <v>4745</v>
      </c>
      <c r="D110" s="243">
        <f t="shared" si="80"/>
        <v>4665.916666666667</v>
      </c>
      <c r="E110" s="243">
        <f t="shared" si="80"/>
        <v>4586.8333333333339</v>
      </c>
      <c r="F110" s="243">
        <f t="shared" si="80"/>
        <v>4507.7500000000009</v>
      </c>
      <c r="G110" s="243">
        <f t="shared" si="80"/>
        <v>4428.6666666666679</v>
      </c>
      <c r="H110" s="243">
        <f t="shared" si="80"/>
        <v>4349.5833333333348</v>
      </c>
      <c r="I110" s="243">
        <f t="shared" si="80"/>
        <v>4270.5000000000018</v>
      </c>
      <c r="J110" s="243">
        <f t="shared" si="80"/>
        <v>4191.4166666666688</v>
      </c>
      <c r="K110" s="243">
        <f t="shared" ref="K110:N110" si="81">SUM(K108:K109)</f>
        <v>4112.3333333333358</v>
      </c>
      <c r="L110" s="243">
        <f t="shared" si="81"/>
        <v>4033.2500000000023</v>
      </c>
      <c r="M110" s="243">
        <f t="shared" si="81"/>
        <v>3954.1666666666688</v>
      </c>
      <c r="N110" s="243">
        <f t="shared" si="81"/>
        <v>3875.0833333333353</v>
      </c>
      <c r="O110" s="247"/>
      <c r="P110" s="253"/>
    </row>
    <row r="111" spans="2:16" s="77" customFormat="1" ht="17.25" customHeight="1" x14ac:dyDescent="0.25">
      <c r="B111" s="246" t="s">
        <v>69</v>
      </c>
      <c r="C111" s="243">
        <v>0</v>
      </c>
      <c r="D111" s="243">
        <v>0</v>
      </c>
      <c r="E111" s="243">
        <v>0</v>
      </c>
      <c r="F111" s="243">
        <v>0</v>
      </c>
      <c r="G111" s="243">
        <v>0</v>
      </c>
      <c r="H111" s="243">
        <v>0</v>
      </c>
      <c r="I111" s="243">
        <v>0</v>
      </c>
      <c r="J111" s="243">
        <v>0</v>
      </c>
      <c r="K111" s="243">
        <v>0</v>
      </c>
      <c r="L111" s="243">
        <v>0</v>
      </c>
      <c r="M111" s="243">
        <v>0</v>
      </c>
      <c r="N111" s="243">
        <v>0</v>
      </c>
      <c r="O111" s="247"/>
      <c r="P111" s="253"/>
    </row>
    <row r="112" spans="2:16" s="77" customFormat="1" ht="17.25" customHeight="1" x14ac:dyDescent="0.25">
      <c r="B112" s="246" t="s">
        <v>70</v>
      </c>
      <c r="C112" s="243">
        <f>+C110/C107</f>
        <v>79.083333333333329</v>
      </c>
      <c r="D112" s="243">
        <f t="shared" ref="D112:J112" si="82">+D110/D107</f>
        <v>79.083333333333343</v>
      </c>
      <c r="E112" s="243">
        <f t="shared" si="82"/>
        <v>79.083333333333343</v>
      </c>
      <c r="F112" s="243">
        <f t="shared" si="82"/>
        <v>79.083333333333343</v>
      </c>
      <c r="G112" s="243">
        <f t="shared" si="82"/>
        <v>79.083333333333357</v>
      </c>
      <c r="H112" s="243">
        <f t="shared" si="82"/>
        <v>79.083333333333357</v>
      </c>
      <c r="I112" s="243">
        <f t="shared" si="82"/>
        <v>79.083333333333371</v>
      </c>
      <c r="J112" s="243">
        <f t="shared" si="82"/>
        <v>79.083333333333371</v>
      </c>
      <c r="K112" s="243">
        <f t="shared" ref="K112:N112" si="83">+K110/K107</f>
        <v>79.083333333333385</v>
      </c>
      <c r="L112" s="243">
        <f t="shared" si="83"/>
        <v>79.083333333333371</v>
      </c>
      <c r="M112" s="243">
        <f t="shared" si="83"/>
        <v>79.083333333333371</v>
      </c>
      <c r="N112" s="243">
        <f t="shared" si="83"/>
        <v>79.083333333333371</v>
      </c>
      <c r="O112" s="247">
        <f>SUM(C112:N112)</f>
        <v>949.00000000000034</v>
      </c>
      <c r="P112" s="253"/>
    </row>
    <row r="113" spans="2:18" s="77" customFormat="1" ht="17.25" customHeight="1" thickBot="1" x14ac:dyDescent="0.3">
      <c r="B113" s="248" t="s">
        <v>71</v>
      </c>
      <c r="C113" s="249">
        <f t="shared" ref="C113:J113" si="84">C110-C112</f>
        <v>4665.916666666667</v>
      </c>
      <c r="D113" s="249">
        <f t="shared" si="84"/>
        <v>4586.8333333333339</v>
      </c>
      <c r="E113" s="249">
        <f t="shared" si="84"/>
        <v>4507.7500000000009</v>
      </c>
      <c r="F113" s="249">
        <f t="shared" si="84"/>
        <v>4428.6666666666679</v>
      </c>
      <c r="G113" s="249">
        <f t="shared" si="84"/>
        <v>4349.5833333333348</v>
      </c>
      <c r="H113" s="249">
        <f t="shared" si="84"/>
        <v>4270.5000000000018</v>
      </c>
      <c r="I113" s="249">
        <f t="shared" si="84"/>
        <v>4191.4166666666688</v>
      </c>
      <c r="J113" s="249">
        <f t="shared" si="84"/>
        <v>4112.3333333333358</v>
      </c>
      <c r="K113" s="249">
        <f t="shared" ref="K113:N113" si="85">K110-K112</f>
        <v>4033.2500000000023</v>
      </c>
      <c r="L113" s="249">
        <f t="shared" si="85"/>
        <v>3954.1666666666688</v>
      </c>
      <c r="M113" s="249">
        <f t="shared" si="85"/>
        <v>3875.0833333333353</v>
      </c>
      <c r="N113" s="249">
        <f t="shared" si="85"/>
        <v>3796.0000000000018</v>
      </c>
      <c r="O113" s="250">
        <f>+J113</f>
        <v>4112.3333333333358</v>
      </c>
      <c r="P113" s="253"/>
    </row>
    <row r="114" spans="2:18" s="77" customFormat="1" ht="15.75" thickBot="1" x14ac:dyDescent="0.3">
      <c r="B114" s="99"/>
      <c r="O114" s="97"/>
    </row>
    <row r="115" spans="2:18" s="8" customFormat="1" ht="15" x14ac:dyDescent="0.25">
      <c r="B115" s="429" t="s">
        <v>204</v>
      </c>
      <c r="C115" s="430"/>
      <c r="D115" s="430"/>
      <c r="E115" s="430"/>
      <c r="F115" s="430"/>
      <c r="G115" s="430"/>
      <c r="H115" s="430"/>
      <c r="I115" s="431"/>
      <c r="L115" s="77"/>
      <c r="O115" s="25"/>
    </row>
    <row r="116" spans="2:18" s="8" customFormat="1" ht="14.25" customHeight="1" x14ac:dyDescent="0.2">
      <c r="B116" s="423" t="s">
        <v>167</v>
      </c>
      <c r="C116" s="424"/>
      <c r="D116" s="424"/>
      <c r="E116" s="424"/>
      <c r="F116" s="424"/>
      <c r="G116" s="424"/>
      <c r="H116" s="424"/>
      <c r="I116" s="425"/>
      <c r="L116" s="77"/>
      <c r="O116" s="25"/>
    </row>
    <row r="117" spans="2:18" s="8" customFormat="1" ht="26.25" customHeight="1" thickBot="1" x14ac:dyDescent="0.25">
      <c r="B117" s="426"/>
      <c r="C117" s="427"/>
      <c r="D117" s="427"/>
      <c r="E117" s="427"/>
      <c r="F117" s="427"/>
      <c r="G117" s="427"/>
      <c r="H117" s="427"/>
      <c r="I117" s="428"/>
      <c r="L117" s="77"/>
      <c r="O117" s="25"/>
    </row>
    <row r="118" spans="2:18" s="77" customFormat="1" ht="15" x14ac:dyDescent="0.25">
      <c r="B118" s="99"/>
      <c r="O118" s="97"/>
    </row>
    <row r="119" spans="2:18" s="77" customFormat="1" ht="15" x14ac:dyDescent="0.25">
      <c r="B119" s="94"/>
      <c r="H119" s="86"/>
      <c r="O119" s="97"/>
      <c r="Q119" s="79"/>
      <c r="R119" s="79"/>
    </row>
    <row r="120" spans="2:18" s="77" customFormat="1" ht="15.75" thickBot="1" x14ac:dyDescent="0.3">
      <c r="B120" s="100"/>
      <c r="C120" s="101"/>
      <c r="D120" s="101"/>
      <c r="E120" s="101"/>
      <c r="F120" s="101"/>
      <c r="G120" s="101"/>
      <c r="H120" s="102"/>
      <c r="I120" s="101"/>
      <c r="J120" s="101"/>
      <c r="K120" s="101"/>
      <c r="L120" s="101"/>
      <c r="M120" s="101"/>
      <c r="N120" s="101"/>
      <c r="O120" s="103"/>
      <c r="Q120" s="79"/>
      <c r="R120" s="79"/>
    </row>
    <row r="121" spans="2:18" s="77" customFormat="1" ht="15" x14ac:dyDescent="0.25">
      <c r="H121" s="86"/>
      <c r="Q121" s="79"/>
      <c r="R121" s="79"/>
    </row>
    <row r="122" spans="2:18" s="77" customFormat="1" ht="15" x14ac:dyDescent="0.25">
      <c r="H122" s="86"/>
      <c r="Q122" s="79"/>
      <c r="R122" s="79"/>
    </row>
    <row r="123" spans="2:18" s="77" customFormat="1" ht="15" x14ac:dyDescent="0.25">
      <c r="H123" s="86"/>
      <c r="Q123" s="79"/>
      <c r="R123" s="79"/>
    </row>
    <row r="124" spans="2:18" s="77" customFormat="1" ht="15" x14ac:dyDescent="0.25">
      <c r="H124" s="86"/>
      <c r="Q124" s="79"/>
      <c r="R124" s="79"/>
    </row>
    <row r="125" spans="2:18" s="78" customFormat="1" ht="15" x14ac:dyDescent="0.25">
      <c r="H125" s="80"/>
      <c r="Q125" s="79"/>
      <c r="R125" s="79"/>
    </row>
    <row r="126" spans="2:18" s="77" customFormat="1" x14ac:dyDescent="0.2">
      <c r="D126" s="87"/>
    </row>
    <row r="127" spans="2:18" s="77" customFormat="1" x14ac:dyDescent="0.2">
      <c r="C127" s="81"/>
      <c r="D127" s="81"/>
    </row>
    <row r="128" spans="2:18" s="77" customFormat="1" x14ac:dyDescent="0.2">
      <c r="C128" s="81"/>
      <c r="D128" s="81"/>
    </row>
    <row r="129" spans="2:9" s="77" customFormat="1" x14ac:dyDescent="0.2">
      <c r="C129" s="81"/>
      <c r="D129" s="81"/>
    </row>
    <row r="130" spans="2:9" s="77" customFormat="1" x14ac:dyDescent="0.2">
      <c r="I130" s="88"/>
    </row>
    <row r="131" spans="2:9" s="77" customFormat="1" x14ac:dyDescent="0.2"/>
    <row r="132" spans="2:9" s="77" customFormat="1" x14ac:dyDescent="0.2"/>
    <row r="133" spans="2:9" s="77" customFormat="1" x14ac:dyDescent="0.2">
      <c r="C133" s="81"/>
    </row>
    <row r="134" spans="2:9" s="77" customFormat="1" x14ac:dyDescent="0.2">
      <c r="D134" s="81"/>
    </row>
    <row r="135" spans="2:9" s="77" customFormat="1" x14ac:dyDescent="0.2"/>
    <row r="136" spans="2:9" s="77" customFormat="1" x14ac:dyDescent="0.2"/>
    <row r="137" spans="2:9" s="77" customFormat="1" x14ac:dyDescent="0.2">
      <c r="B137" s="89"/>
      <c r="C137" s="81"/>
    </row>
    <row r="138" spans="2:9" s="77" customFormat="1" x14ac:dyDescent="0.2">
      <c r="D138" s="81"/>
    </row>
    <row r="139" spans="2:9" s="77" customFormat="1" x14ac:dyDescent="0.2">
      <c r="D139" s="81"/>
    </row>
    <row r="140" spans="2:9" s="77" customFormat="1" x14ac:dyDescent="0.2"/>
    <row r="141" spans="2:9" s="77" customFormat="1" x14ac:dyDescent="0.2"/>
    <row r="142" spans="2:9" s="77" customFormat="1" ht="15" x14ac:dyDescent="0.25">
      <c r="B142" s="78"/>
    </row>
    <row r="143" spans="2:9" s="77" customFormat="1" x14ac:dyDescent="0.2">
      <c r="C143" s="81"/>
    </row>
    <row r="144" spans="2:9" s="77" customFormat="1" x14ac:dyDescent="0.2">
      <c r="B144" s="89"/>
      <c r="C144" s="81"/>
    </row>
    <row r="145" spans="3:4" s="77" customFormat="1" x14ac:dyDescent="0.2">
      <c r="D145" s="81"/>
    </row>
    <row r="146" spans="3:4" s="77" customFormat="1" x14ac:dyDescent="0.2">
      <c r="D146" s="81"/>
    </row>
    <row r="147" spans="3:4" s="77" customFormat="1" ht="15" x14ac:dyDescent="0.25">
      <c r="C147" s="90"/>
      <c r="D147" s="90"/>
    </row>
    <row r="148" spans="3:4" s="77" customFormat="1" x14ac:dyDescent="0.2"/>
    <row r="149" spans="3:4" s="77" customFormat="1" x14ac:dyDescent="0.2"/>
    <row r="150" spans="3:4" s="77" customFormat="1" x14ac:dyDescent="0.2"/>
    <row r="151" spans="3:4" s="77" customFormat="1" x14ac:dyDescent="0.2"/>
    <row r="152" spans="3:4" s="77" customFormat="1" x14ac:dyDescent="0.2"/>
    <row r="153" spans="3:4" s="77" customFormat="1" x14ac:dyDescent="0.2"/>
    <row r="154" spans="3:4" s="77" customFormat="1" x14ac:dyDescent="0.2"/>
    <row r="155" spans="3:4" s="77" customFormat="1" x14ac:dyDescent="0.2"/>
    <row r="156" spans="3:4" s="77" customFormat="1" x14ac:dyDescent="0.2"/>
    <row r="157" spans="3:4" s="77" customFormat="1" x14ac:dyDescent="0.2"/>
    <row r="158" spans="3:4" s="77" customFormat="1" x14ac:dyDescent="0.2"/>
    <row r="159" spans="3:4" s="77" customFormat="1" x14ac:dyDescent="0.2"/>
    <row r="160" spans="3:4" s="77" customFormat="1" x14ac:dyDescent="0.2"/>
    <row r="161" s="77" customFormat="1" x14ac:dyDescent="0.2"/>
    <row r="162" s="77" customFormat="1" x14ac:dyDescent="0.2"/>
    <row r="163" s="77" customFormat="1" x14ac:dyDescent="0.2"/>
    <row r="164" s="77" customFormat="1" x14ac:dyDescent="0.2"/>
    <row r="165" s="77" customFormat="1" x14ac:dyDescent="0.2"/>
    <row r="166" s="77" customFormat="1" x14ac:dyDescent="0.2"/>
    <row r="167" s="77" customFormat="1" x14ac:dyDescent="0.2"/>
    <row r="168" s="77" customFormat="1" x14ac:dyDescent="0.2"/>
    <row r="169" s="77" customFormat="1" x14ac:dyDescent="0.2"/>
    <row r="170" s="77" customFormat="1" x14ac:dyDescent="0.2"/>
    <row r="171" s="77" customFormat="1" x14ac:dyDescent="0.2"/>
    <row r="172" s="77" customFormat="1" x14ac:dyDescent="0.2"/>
    <row r="173" s="77" customFormat="1" x14ac:dyDescent="0.2"/>
    <row r="174" s="77" customFormat="1" x14ac:dyDescent="0.2"/>
    <row r="175" s="77" customFormat="1" x14ac:dyDescent="0.2"/>
    <row r="176" s="77" customFormat="1" x14ac:dyDescent="0.2"/>
    <row r="177" s="77" customFormat="1" x14ac:dyDescent="0.2"/>
    <row r="178" s="77" customFormat="1" x14ac:dyDescent="0.2"/>
    <row r="179" s="77" customFormat="1" x14ac:dyDescent="0.2"/>
    <row r="180" s="77" customFormat="1" x14ac:dyDescent="0.2"/>
    <row r="181" s="77" customFormat="1" x14ac:dyDescent="0.2"/>
    <row r="182" s="77" customFormat="1" x14ac:dyDescent="0.2"/>
    <row r="183" s="77" customFormat="1" x14ac:dyDescent="0.2"/>
    <row r="184" s="77" customFormat="1" x14ac:dyDescent="0.2"/>
    <row r="185" s="77" customFormat="1" x14ac:dyDescent="0.2"/>
    <row r="186" s="77" customFormat="1" x14ac:dyDescent="0.2"/>
    <row r="187" s="77" customFormat="1" x14ac:dyDescent="0.2"/>
  </sheetData>
  <mergeCells count="39">
    <mergeCell ref="B1:M3"/>
    <mergeCell ref="B116:I117"/>
    <mergeCell ref="B16:O16"/>
    <mergeCell ref="B8:O8"/>
    <mergeCell ref="B94:O94"/>
    <mergeCell ref="B105:O105"/>
    <mergeCell ref="B115:I115"/>
    <mergeCell ref="O19:O20"/>
    <mergeCell ref="O29:O30"/>
    <mergeCell ref="O40:O41"/>
    <mergeCell ref="O51:O52"/>
    <mergeCell ref="O62:O63"/>
    <mergeCell ref="O73:O74"/>
    <mergeCell ref="O84:O85"/>
    <mergeCell ref="O95:O96"/>
    <mergeCell ref="C5:K5"/>
    <mergeCell ref="U19:U20"/>
    <mergeCell ref="O106:O107"/>
    <mergeCell ref="R34:R35"/>
    <mergeCell ref="S34:S35"/>
    <mergeCell ref="T34:T35"/>
    <mergeCell ref="B72:O72"/>
    <mergeCell ref="B83:O83"/>
    <mergeCell ref="B28:O28"/>
    <mergeCell ref="B39:O39"/>
    <mergeCell ref="B50:O50"/>
    <mergeCell ref="B61:O61"/>
    <mergeCell ref="Q33:U33"/>
    <mergeCell ref="R19:R20"/>
    <mergeCell ref="S19:S20"/>
    <mergeCell ref="T19:T20"/>
    <mergeCell ref="Q18:U18"/>
    <mergeCell ref="B18:O18"/>
    <mergeCell ref="C6:D6"/>
    <mergeCell ref="F6:H6"/>
    <mergeCell ref="B12:J12"/>
    <mergeCell ref="B13:J13"/>
    <mergeCell ref="B14:J14"/>
    <mergeCell ref="I6:K6"/>
  </mergeCells>
  <hyperlinks>
    <hyperlink ref="R31" location="subsumaria!J5" display="DOB-1" xr:uid="{00000000-0004-0000-0300-000000000000}"/>
  </hyperlinks>
  <pageMargins left="0.75" right="0.75" top="1" bottom="1" header="0.5" footer="0.5"/>
  <headerFooter alignWithMargins="0"/>
  <ignoredErrors>
    <ignoredError sqref="C2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81"/>
  <sheetViews>
    <sheetView showGridLines="0" topLeftCell="F1" workbookViewId="0">
      <selection activeCell="O3" sqref="O3"/>
    </sheetView>
  </sheetViews>
  <sheetFormatPr baseColWidth="10" defaultRowHeight="12.75" x14ac:dyDescent="0.2"/>
  <cols>
    <col min="1" max="1" width="2.7109375" style="2" customWidth="1"/>
    <col min="2" max="2" width="44.28515625" style="2" customWidth="1"/>
    <col min="3" max="3" width="21.28515625" style="2" customWidth="1"/>
    <col min="4" max="4" width="18.28515625" style="2" customWidth="1"/>
    <col min="5" max="7" width="19.5703125" style="2" customWidth="1"/>
    <col min="8" max="8" width="20.5703125" style="2" customWidth="1"/>
    <col min="9" max="9" width="19.5703125" style="2" customWidth="1"/>
    <col min="10" max="10" width="11.42578125" style="2"/>
    <col min="11" max="11" width="20.28515625" style="2" customWidth="1"/>
    <col min="12" max="12" width="18.5703125" style="2" customWidth="1"/>
    <col min="13" max="13" width="11.42578125" style="2"/>
    <col min="14" max="14" width="17" style="2" customWidth="1"/>
    <col min="15" max="15" width="17.85546875" style="2" customWidth="1"/>
    <col min="16" max="257" width="11.42578125" style="2"/>
    <col min="258" max="258" width="35.85546875" style="2" customWidth="1"/>
    <col min="259" max="259" width="17" style="2" bestFit="1" customWidth="1"/>
    <col min="260" max="260" width="13.28515625" style="2" bestFit="1" customWidth="1"/>
    <col min="261" max="261" width="21.140625" style="2" customWidth="1"/>
    <col min="262" max="262" width="15.28515625" style="2" bestFit="1" customWidth="1"/>
    <col min="263" max="263" width="15.85546875" style="2" bestFit="1" customWidth="1"/>
    <col min="264" max="513" width="11.42578125" style="2"/>
    <col min="514" max="514" width="35.85546875" style="2" customWidth="1"/>
    <col min="515" max="515" width="17" style="2" bestFit="1" customWidth="1"/>
    <col min="516" max="516" width="13.28515625" style="2" bestFit="1" customWidth="1"/>
    <col min="517" max="517" width="21.140625" style="2" customWidth="1"/>
    <col min="518" max="518" width="15.28515625" style="2" bestFit="1" customWidth="1"/>
    <col min="519" max="519" width="15.85546875" style="2" bestFit="1" customWidth="1"/>
    <col min="520" max="769" width="11.42578125" style="2"/>
    <col min="770" max="770" width="35.85546875" style="2" customWidth="1"/>
    <col min="771" max="771" width="17" style="2" bestFit="1" customWidth="1"/>
    <col min="772" max="772" width="13.28515625" style="2" bestFit="1" customWidth="1"/>
    <col min="773" max="773" width="21.140625" style="2" customWidth="1"/>
    <col min="774" max="774" width="15.28515625" style="2" bestFit="1" customWidth="1"/>
    <col min="775" max="775" width="15.85546875" style="2" bestFit="1" customWidth="1"/>
    <col min="776" max="1025" width="11.42578125" style="2"/>
    <col min="1026" max="1026" width="35.85546875" style="2" customWidth="1"/>
    <col min="1027" max="1027" width="17" style="2" bestFit="1" customWidth="1"/>
    <col min="1028" max="1028" width="13.28515625" style="2" bestFit="1" customWidth="1"/>
    <col min="1029" max="1029" width="21.140625" style="2" customWidth="1"/>
    <col min="1030" max="1030" width="15.28515625" style="2" bestFit="1" customWidth="1"/>
    <col min="1031" max="1031" width="15.85546875" style="2" bestFit="1" customWidth="1"/>
    <col min="1032" max="1281" width="11.42578125" style="2"/>
    <col min="1282" max="1282" width="35.85546875" style="2" customWidth="1"/>
    <col min="1283" max="1283" width="17" style="2" bestFit="1" customWidth="1"/>
    <col min="1284" max="1284" width="13.28515625" style="2" bestFit="1" customWidth="1"/>
    <col min="1285" max="1285" width="21.140625" style="2" customWidth="1"/>
    <col min="1286" max="1286" width="15.28515625" style="2" bestFit="1" customWidth="1"/>
    <col min="1287" max="1287" width="15.85546875" style="2" bestFit="1" customWidth="1"/>
    <col min="1288" max="1537" width="11.42578125" style="2"/>
    <col min="1538" max="1538" width="35.85546875" style="2" customWidth="1"/>
    <col min="1539" max="1539" width="17" style="2" bestFit="1" customWidth="1"/>
    <col min="1540" max="1540" width="13.28515625" style="2" bestFit="1" customWidth="1"/>
    <col min="1541" max="1541" width="21.140625" style="2" customWidth="1"/>
    <col min="1542" max="1542" width="15.28515625" style="2" bestFit="1" customWidth="1"/>
    <col min="1543" max="1543" width="15.85546875" style="2" bestFit="1" customWidth="1"/>
    <col min="1544" max="1793" width="11.42578125" style="2"/>
    <col min="1794" max="1794" width="35.85546875" style="2" customWidth="1"/>
    <col min="1795" max="1795" width="17" style="2" bestFit="1" customWidth="1"/>
    <col min="1796" max="1796" width="13.28515625" style="2" bestFit="1" customWidth="1"/>
    <col min="1797" max="1797" width="21.140625" style="2" customWidth="1"/>
    <col min="1798" max="1798" width="15.28515625" style="2" bestFit="1" customWidth="1"/>
    <col min="1799" max="1799" width="15.85546875" style="2" bestFit="1" customWidth="1"/>
    <col min="1800" max="2049" width="11.42578125" style="2"/>
    <col min="2050" max="2050" width="35.85546875" style="2" customWidth="1"/>
    <col min="2051" max="2051" width="17" style="2" bestFit="1" customWidth="1"/>
    <col min="2052" max="2052" width="13.28515625" style="2" bestFit="1" customWidth="1"/>
    <col min="2053" max="2053" width="21.140625" style="2" customWidth="1"/>
    <col min="2054" max="2054" width="15.28515625" style="2" bestFit="1" customWidth="1"/>
    <col min="2055" max="2055" width="15.85546875" style="2" bestFit="1" customWidth="1"/>
    <col min="2056" max="2305" width="11.42578125" style="2"/>
    <col min="2306" max="2306" width="35.85546875" style="2" customWidth="1"/>
    <col min="2307" max="2307" width="17" style="2" bestFit="1" customWidth="1"/>
    <col min="2308" max="2308" width="13.28515625" style="2" bestFit="1" customWidth="1"/>
    <col min="2309" max="2309" width="21.140625" style="2" customWidth="1"/>
    <col min="2310" max="2310" width="15.28515625" style="2" bestFit="1" customWidth="1"/>
    <col min="2311" max="2311" width="15.85546875" style="2" bestFit="1" customWidth="1"/>
    <col min="2312" max="2561" width="11.42578125" style="2"/>
    <col min="2562" max="2562" width="35.85546875" style="2" customWidth="1"/>
    <col min="2563" max="2563" width="17" style="2" bestFit="1" customWidth="1"/>
    <col min="2564" max="2564" width="13.28515625" style="2" bestFit="1" customWidth="1"/>
    <col min="2565" max="2565" width="21.140625" style="2" customWidth="1"/>
    <col min="2566" max="2566" width="15.28515625" style="2" bestFit="1" customWidth="1"/>
    <col min="2567" max="2567" width="15.85546875" style="2" bestFit="1" customWidth="1"/>
    <col min="2568" max="2817" width="11.42578125" style="2"/>
    <col min="2818" max="2818" width="35.85546875" style="2" customWidth="1"/>
    <col min="2819" max="2819" width="17" style="2" bestFit="1" customWidth="1"/>
    <col min="2820" max="2820" width="13.28515625" style="2" bestFit="1" customWidth="1"/>
    <col min="2821" max="2821" width="21.140625" style="2" customWidth="1"/>
    <col min="2822" max="2822" width="15.28515625" style="2" bestFit="1" customWidth="1"/>
    <col min="2823" max="2823" width="15.85546875" style="2" bestFit="1" customWidth="1"/>
    <col min="2824" max="3073" width="11.42578125" style="2"/>
    <col min="3074" max="3074" width="35.85546875" style="2" customWidth="1"/>
    <col min="3075" max="3075" width="17" style="2" bestFit="1" customWidth="1"/>
    <col min="3076" max="3076" width="13.28515625" style="2" bestFit="1" customWidth="1"/>
    <col min="3077" max="3077" width="21.140625" style="2" customWidth="1"/>
    <col min="3078" max="3078" width="15.28515625" style="2" bestFit="1" customWidth="1"/>
    <col min="3079" max="3079" width="15.85546875" style="2" bestFit="1" customWidth="1"/>
    <col min="3080" max="3329" width="11.42578125" style="2"/>
    <col min="3330" max="3330" width="35.85546875" style="2" customWidth="1"/>
    <col min="3331" max="3331" width="17" style="2" bestFit="1" customWidth="1"/>
    <col min="3332" max="3332" width="13.28515625" style="2" bestFit="1" customWidth="1"/>
    <col min="3333" max="3333" width="21.140625" style="2" customWidth="1"/>
    <col min="3334" max="3334" width="15.28515625" style="2" bestFit="1" customWidth="1"/>
    <col min="3335" max="3335" width="15.85546875" style="2" bestFit="1" customWidth="1"/>
    <col min="3336" max="3585" width="11.42578125" style="2"/>
    <col min="3586" max="3586" width="35.85546875" style="2" customWidth="1"/>
    <col min="3587" max="3587" width="17" style="2" bestFit="1" customWidth="1"/>
    <col min="3588" max="3588" width="13.28515625" style="2" bestFit="1" customWidth="1"/>
    <col min="3589" max="3589" width="21.140625" style="2" customWidth="1"/>
    <col min="3590" max="3590" width="15.28515625" style="2" bestFit="1" customWidth="1"/>
    <col min="3591" max="3591" width="15.85546875" style="2" bestFit="1" customWidth="1"/>
    <col min="3592" max="3841" width="11.42578125" style="2"/>
    <col min="3842" max="3842" width="35.85546875" style="2" customWidth="1"/>
    <col min="3843" max="3843" width="17" style="2" bestFit="1" customWidth="1"/>
    <col min="3844" max="3844" width="13.28515625" style="2" bestFit="1" customWidth="1"/>
    <col min="3845" max="3845" width="21.140625" style="2" customWidth="1"/>
    <col min="3846" max="3846" width="15.28515625" style="2" bestFit="1" customWidth="1"/>
    <col min="3847" max="3847" width="15.85546875" style="2" bestFit="1" customWidth="1"/>
    <col min="3848" max="4097" width="11.42578125" style="2"/>
    <col min="4098" max="4098" width="35.85546875" style="2" customWidth="1"/>
    <col min="4099" max="4099" width="17" style="2" bestFit="1" customWidth="1"/>
    <col min="4100" max="4100" width="13.28515625" style="2" bestFit="1" customWidth="1"/>
    <col min="4101" max="4101" width="21.140625" style="2" customWidth="1"/>
    <col min="4102" max="4102" width="15.28515625" style="2" bestFit="1" customWidth="1"/>
    <col min="4103" max="4103" width="15.85546875" style="2" bestFit="1" customWidth="1"/>
    <col min="4104" max="4353" width="11.42578125" style="2"/>
    <col min="4354" max="4354" width="35.85546875" style="2" customWidth="1"/>
    <col min="4355" max="4355" width="17" style="2" bestFit="1" customWidth="1"/>
    <col min="4356" max="4356" width="13.28515625" style="2" bestFit="1" customWidth="1"/>
    <col min="4357" max="4357" width="21.140625" style="2" customWidth="1"/>
    <col min="4358" max="4358" width="15.28515625" style="2" bestFit="1" customWidth="1"/>
    <col min="4359" max="4359" width="15.85546875" style="2" bestFit="1" customWidth="1"/>
    <col min="4360" max="4609" width="11.42578125" style="2"/>
    <col min="4610" max="4610" width="35.85546875" style="2" customWidth="1"/>
    <col min="4611" max="4611" width="17" style="2" bestFit="1" customWidth="1"/>
    <col min="4612" max="4612" width="13.28515625" style="2" bestFit="1" customWidth="1"/>
    <col min="4613" max="4613" width="21.140625" style="2" customWidth="1"/>
    <col min="4614" max="4614" width="15.28515625" style="2" bestFit="1" customWidth="1"/>
    <col min="4615" max="4615" width="15.85546875" style="2" bestFit="1" customWidth="1"/>
    <col min="4616" max="4865" width="11.42578125" style="2"/>
    <col min="4866" max="4866" width="35.85546875" style="2" customWidth="1"/>
    <col min="4867" max="4867" width="17" style="2" bestFit="1" customWidth="1"/>
    <col min="4868" max="4868" width="13.28515625" style="2" bestFit="1" customWidth="1"/>
    <col min="4869" max="4869" width="21.140625" style="2" customWidth="1"/>
    <col min="4870" max="4870" width="15.28515625" style="2" bestFit="1" customWidth="1"/>
    <col min="4871" max="4871" width="15.85546875" style="2" bestFit="1" customWidth="1"/>
    <col min="4872" max="5121" width="11.42578125" style="2"/>
    <col min="5122" max="5122" width="35.85546875" style="2" customWidth="1"/>
    <col min="5123" max="5123" width="17" style="2" bestFit="1" customWidth="1"/>
    <col min="5124" max="5124" width="13.28515625" style="2" bestFit="1" customWidth="1"/>
    <col min="5125" max="5125" width="21.140625" style="2" customWidth="1"/>
    <col min="5126" max="5126" width="15.28515625" style="2" bestFit="1" customWidth="1"/>
    <col min="5127" max="5127" width="15.85546875" style="2" bestFit="1" customWidth="1"/>
    <col min="5128" max="5377" width="11.42578125" style="2"/>
    <col min="5378" max="5378" width="35.85546875" style="2" customWidth="1"/>
    <col min="5379" max="5379" width="17" style="2" bestFit="1" customWidth="1"/>
    <col min="5380" max="5380" width="13.28515625" style="2" bestFit="1" customWidth="1"/>
    <col min="5381" max="5381" width="21.140625" style="2" customWidth="1"/>
    <col min="5382" max="5382" width="15.28515625" style="2" bestFit="1" customWidth="1"/>
    <col min="5383" max="5383" width="15.85546875" style="2" bestFit="1" customWidth="1"/>
    <col min="5384" max="5633" width="11.42578125" style="2"/>
    <col min="5634" max="5634" width="35.85546875" style="2" customWidth="1"/>
    <col min="5635" max="5635" width="17" style="2" bestFit="1" customWidth="1"/>
    <col min="5636" max="5636" width="13.28515625" style="2" bestFit="1" customWidth="1"/>
    <col min="5637" max="5637" width="21.140625" style="2" customWidth="1"/>
    <col min="5638" max="5638" width="15.28515625" style="2" bestFit="1" customWidth="1"/>
    <col min="5639" max="5639" width="15.85546875" style="2" bestFit="1" customWidth="1"/>
    <col min="5640" max="5889" width="11.42578125" style="2"/>
    <col min="5890" max="5890" width="35.85546875" style="2" customWidth="1"/>
    <col min="5891" max="5891" width="17" style="2" bestFit="1" customWidth="1"/>
    <col min="5892" max="5892" width="13.28515625" style="2" bestFit="1" customWidth="1"/>
    <col min="5893" max="5893" width="21.140625" style="2" customWidth="1"/>
    <col min="5894" max="5894" width="15.28515625" style="2" bestFit="1" customWidth="1"/>
    <col min="5895" max="5895" width="15.85546875" style="2" bestFit="1" customWidth="1"/>
    <col min="5896" max="6145" width="11.42578125" style="2"/>
    <col min="6146" max="6146" width="35.85546875" style="2" customWidth="1"/>
    <col min="6147" max="6147" width="17" style="2" bestFit="1" customWidth="1"/>
    <col min="6148" max="6148" width="13.28515625" style="2" bestFit="1" customWidth="1"/>
    <col min="6149" max="6149" width="21.140625" style="2" customWidth="1"/>
    <col min="6150" max="6150" width="15.28515625" style="2" bestFit="1" customWidth="1"/>
    <col min="6151" max="6151" width="15.85546875" style="2" bestFit="1" customWidth="1"/>
    <col min="6152" max="6401" width="11.42578125" style="2"/>
    <col min="6402" max="6402" width="35.85546875" style="2" customWidth="1"/>
    <col min="6403" max="6403" width="17" style="2" bestFit="1" customWidth="1"/>
    <col min="6404" max="6404" width="13.28515625" style="2" bestFit="1" customWidth="1"/>
    <col min="6405" max="6405" width="21.140625" style="2" customWidth="1"/>
    <col min="6406" max="6406" width="15.28515625" style="2" bestFit="1" customWidth="1"/>
    <col min="6407" max="6407" width="15.85546875" style="2" bestFit="1" customWidth="1"/>
    <col min="6408" max="6657" width="11.42578125" style="2"/>
    <col min="6658" max="6658" width="35.85546875" style="2" customWidth="1"/>
    <col min="6659" max="6659" width="17" style="2" bestFit="1" customWidth="1"/>
    <col min="6660" max="6660" width="13.28515625" style="2" bestFit="1" customWidth="1"/>
    <col min="6661" max="6661" width="21.140625" style="2" customWidth="1"/>
    <col min="6662" max="6662" width="15.28515625" style="2" bestFit="1" customWidth="1"/>
    <col min="6663" max="6663" width="15.85546875" style="2" bestFit="1" customWidth="1"/>
    <col min="6664" max="6913" width="11.42578125" style="2"/>
    <col min="6914" max="6914" width="35.85546875" style="2" customWidth="1"/>
    <col min="6915" max="6915" width="17" style="2" bestFit="1" customWidth="1"/>
    <col min="6916" max="6916" width="13.28515625" style="2" bestFit="1" customWidth="1"/>
    <col min="6917" max="6917" width="21.140625" style="2" customWidth="1"/>
    <col min="6918" max="6918" width="15.28515625" style="2" bestFit="1" customWidth="1"/>
    <col min="6919" max="6919" width="15.85546875" style="2" bestFit="1" customWidth="1"/>
    <col min="6920" max="7169" width="11.42578125" style="2"/>
    <col min="7170" max="7170" width="35.85546875" style="2" customWidth="1"/>
    <col min="7171" max="7171" width="17" style="2" bestFit="1" customWidth="1"/>
    <col min="7172" max="7172" width="13.28515625" style="2" bestFit="1" customWidth="1"/>
    <col min="7173" max="7173" width="21.140625" style="2" customWidth="1"/>
    <col min="7174" max="7174" width="15.28515625" style="2" bestFit="1" customWidth="1"/>
    <col min="7175" max="7175" width="15.85546875" style="2" bestFit="1" customWidth="1"/>
    <col min="7176" max="7425" width="11.42578125" style="2"/>
    <col min="7426" max="7426" width="35.85546875" style="2" customWidth="1"/>
    <col min="7427" max="7427" width="17" style="2" bestFit="1" customWidth="1"/>
    <col min="7428" max="7428" width="13.28515625" style="2" bestFit="1" customWidth="1"/>
    <col min="7429" max="7429" width="21.140625" style="2" customWidth="1"/>
    <col min="7430" max="7430" width="15.28515625" style="2" bestFit="1" customWidth="1"/>
    <col min="7431" max="7431" width="15.85546875" style="2" bestFit="1" customWidth="1"/>
    <col min="7432" max="7681" width="11.42578125" style="2"/>
    <col min="7682" max="7682" width="35.85546875" style="2" customWidth="1"/>
    <col min="7683" max="7683" width="17" style="2" bestFit="1" customWidth="1"/>
    <col min="7684" max="7684" width="13.28515625" style="2" bestFit="1" customWidth="1"/>
    <col min="7685" max="7685" width="21.140625" style="2" customWidth="1"/>
    <col min="7686" max="7686" width="15.28515625" style="2" bestFit="1" customWidth="1"/>
    <col min="7687" max="7687" width="15.85546875" style="2" bestFit="1" customWidth="1"/>
    <col min="7688" max="7937" width="11.42578125" style="2"/>
    <col min="7938" max="7938" width="35.85546875" style="2" customWidth="1"/>
    <col min="7939" max="7939" width="17" style="2" bestFit="1" customWidth="1"/>
    <col min="7940" max="7940" width="13.28515625" style="2" bestFit="1" customWidth="1"/>
    <col min="7941" max="7941" width="21.140625" style="2" customWidth="1"/>
    <col min="7942" max="7942" width="15.28515625" style="2" bestFit="1" customWidth="1"/>
    <col min="7943" max="7943" width="15.85546875" style="2" bestFit="1" customWidth="1"/>
    <col min="7944" max="8193" width="11.42578125" style="2"/>
    <col min="8194" max="8194" width="35.85546875" style="2" customWidth="1"/>
    <col min="8195" max="8195" width="17" style="2" bestFit="1" customWidth="1"/>
    <col min="8196" max="8196" width="13.28515625" style="2" bestFit="1" customWidth="1"/>
    <col min="8197" max="8197" width="21.140625" style="2" customWidth="1"/>
    <col min="8198" max="8198" width="15.28515625" style="2" bestFit="1" customWidth="1"/>
    <col min="8199" max="8199" width="15.85546875" style="2" bestFit="1" customWidth="1"/>
    <col min="8200" max="8449" width="11.42578125" style="2"/>
    <col min="8450" max="8450" width="35.85546875" style="2" customWidth="1"/>
    <col min="8451" max="8451" width="17" style="2" bestFit="1" customWidth="1"/>
    <col min="8452" max="8452" width="13.28515625" style="2" bestFit="1" customWidth="1"/>
    <col min="8453" max="8453" width="21.140625" style="2" customWidth="1"/>
    <col min="8454" max="8454" width="15.28515625" style="2" bestFit="1" customWidth="1"/>
    <col min="8455" max="8455" width="15.85546875" style="2" bestFit="1" customWidth="1"/>
    <col min="8456" max="8705" width="11.42578125" style="2"/>
    <col min="8706" max="8706" width="35.85546875" style="2" customWidth="1"/>
    <col min="8707" max="8707" width="17" style="2" bestFit="1" customWidth="1"/>
    <col min="8708" max="8708" width="13.28515625" style="2" bestFit="1" customWidth="1"/>
    <col min="8709" max="8709" width="21.140625" style="2" customWidth="1"/>
    <col min="8710" max="8710" width="15.28515625" style="2" bestFit="1" customWidth="1"/>
    <col min="8711" max="8711" width="15.85546875" style="2" bestFit="1" customWidth="1"/>
    <col min="8712" max="8961" width="11.42578125" style="2"/>
    <col min="8962" max="8962" width="35.85546875" style="2" customWidth="1"/>
    <col min="8963" max="8963" width="17" style="2" bestFit="1" customWidth="1"/>
    <col min="8964" max="8964" width="13.28515625" style="2" bestFit="1" customWidth="1"/>
    <col min="8965" max="8965" width="21.140625" style="2" customWidth="1"/>
    <col min="8966" max="8966" width="15.28515625" style="2" bestFit="1" customWidth="1"/>
    <col min="8967" max="8967" width="15.85546875" style="2" bestFit="1" customWidth="1"/>
    <col min="8968" max="9217" width="11.42578125" style="2"/>
    <col min="9218" max="9218" width="35.85546875" style="2" customWidth="1"/>
    <col min="9219" max="9219" width="17" style="2" bestFit="1" customWidth="1"/>
    <col min="9220" max="9220" width="13.28515625" style="2" bestFit="1" customWidth="1"/>
    <col min="9221" max="9221" width="21.140625" style="2" customWidth="1"/>
    <col min="9222" max="9222" width="15.28515625" style="2" bestFit="1" customWidth="1"/>
    <col min="9223" max="9223" width="15.85546875" style="2" bestFit="1" customWidth="1"/>
    <col min="9224" max="9473" width="11.42578125" style="2"/>
    <col min="9474" max="9474" width="35.85546875" style="2" customWidth="1"/>
    <col min="9475" max="9475" width="17" style="2" bestFit="1" customWidth="1"/>
    <col min="9476" max="9476" width="13.28515625" style="2" bestFit="1" customWidth="1"/>
    <col min="9477" max="9477" width="21.140625" style="2" customWidth="1"/>
    <col min="9478" max="9478" width="15.28515625" style="2" bestFit="1" customWidth="1"/>
    <col min="9479" max="9479" width="15.85546875" style="2" bestFit="1" customWidth="1"/>
    <col min="9480" max="9729" width="11.42578125" style="2"/>
    <col min="9730" max="9730" width="35.85546875" style="2" customWidth="1"/>
    <col min="9731" max="9731" width="17" style="2" bestFit="1" customWidth="1"/>
    <col min="9732" max="9732" width="13.28515625" style="2" bestFit="1" customWidth="1"/>
    <col min="9733" max="9733" width="21.140625" style="2" customWidth="1"/>
    <col min="9734" max="9734" width="15.28515625" style="2" bestFit="1" customWidth="1"/>
    <col min="9735" max="9735" width="15.85546875" style="2" bestFit="1" customWidth="1"/>
    <col min="9736" max="9985" width="11.42578125" style="2"/>
    <col min="9986" max="9986" width="35.85546875" style="2" customWidth="1"/>
    <col min="9987" max="9987" width="17" style="2" bestFit="1" customWidth="1"/>
    <col min="9988" max="9988" width="13.28515625" style="2" bestFit="1" customWidth="1"/>
    <col min="9989" max="9989" width="21.140625" style="2" customWidth="1"/>
    <col min="9990" max="9990" width="15.28515625" style="2" bestFit="1" customWidth="1"/>
    <col min="9991" max="9991" width="15.85546875" style="2" bestFit="1" customWidth="1"/>
    <col min="9992" max="10241" width="11.42578125" style="2"/>
    <col min="10242" max="10242" width="35.85546875" style="2" customWidth="1"/>
    <col min="10243" max="10243" width="17" style="2" bestFit="1" customWidth="1"/>
    <col min="10244" max="10244" width="13.28515625" style="2" bestFit="1" customWidth="1"/>
    <col min="10245" max="10245" width="21.140625" style="2" customWidth="1"/>
    <col min="10246" max="10246" width="15.28515625" style="2" bestFit="1" customWidth="1"/>
    <col min="10247" max="10247" width="15.85546875" style="2" bestFit="1" customWidth="1"/>
    <col min="10248" max="10497" width="11.42578125" style="2"/>
    <col min="10498" max="10498" width="35.85546875" style="2" customWidth="1"/>
    <col min="10499" max="10499" width="17" style="2" bestFit="1" customWidth="1"/>
    <col min="10500" max="10500" width="13.28515625" style="2" bestFit="1" customWidth="1"/>
    <col min="10501" max="10501" width="21.140625" style="2" customWidth="1"/>
    <col min="10502" max="10502" width="15.28515625" style="2" bestFit="1" customWidth="1"/>
    <col min="10503" max="10503" width="15.85546875" style="2" bestFit="1" customWidth="1"/>
    <col min="10504" max="10753" width="11.42578125" style="2"/>
    <col min="10754" max="10754" width="35.85546875" style="2" customWidth="1"/>
    <col min="10755" max="10755" width="17" style="2" bestFit="1" customWidth="1"/>
    <col min="10756" max="10756" width="13.28515625" style="2" bestFit="1" customWidth="1"/>
    <col min="10757" max="10757" width="21.140625" style="2" customWidth="1"/>
    <col min="10758" max="10758" width="15.28515625" style="2" bestFit="1" customWidth="1"/>
    <col min="10759" max="10759" width="15.85546875" style="2" bestFit="1" customWidth="1"/>
    <col min="10760" max="11009" width="11.42578125" style="2"/>
    <col min="11010" max="11010" width="35.85546875" style="2" customWidth="1"/>
    <col min="11011" max="11011" width="17" style="2" bestFit="1" customWidth="1"/>
    <col min="11012" max="11012" width="13.28515625" style="2" bestFit="1" customWidth="1"/>
    <col min="11013" max="11013" width="21.140625" style="2" customWidth="1"/>
    <col min="11014" max="11014" width="15.28515625" style="2" bestFit="1" customWidth="1"/>
    <col min="11015" max="11015" width="15.85546875" style="2" bestFit="1" customWidth="1"/>
    <col min="11016" max="11265" width="11.42578125" style="2"/>
    <col min="11266" max="11266" width="35.85546875" style="2" customWidth="1"/>
    <col min="11267" max="11267" width="17" style="2" bestFit="1" customWidth="1"/>
    <col min="11268" max="11268" width="13.28515625" style="2" bestFit="1" customWidth="1"/>
    <col min="11269" max="11269" width="21.140625" style="2" customWidth="1"/>
    <col min="11270" max="11270" width="15.28515625" style="2" bestFit="1" customWidth="1"/>
    <col min="11271" max="11271" width="15.85546875" style="2" bestFit="1" customWidth="1"/>
    <col min="11272" max="11521" width="11.42578125" style="2"/>
    <col min="11522" max="11522" width="35.85546875" style="2" customWidth="1"/>
    <col min="11523" max="11523" width="17" style="2" bestFit="1" customWidth="1"/>
    <col min="11524" max="11524" width="13.28515625" style="2" bestFit="1" customWidth="1"/>
    <col min="11525" max="11525" width="21.140625" style="2" customWidth="1"/>
    <col min="11526" max="11526" width="15.28515625" style="2" bestFit="1" customWidth="1"/>
    <col min="11527" max="11527" width="15.85546875" style="2" bestFit="1" customWidth="1"/>
    <col min="11528" max="11777" width="11.42578125" style="2"/>
    <col min="11778" max="11778" width="35.85546875" style="2" customWidth="1"/>
    <col min="11779" max="11779" width="17" style="2" bestFit="1" customWidth="1"/>
    <col min="11780" max="11780" width="13.28515625" style="2" bestFit="1" customWidth="1"/>
    <col min="11781" max="11781" width="21.140625" style="2" customWidth="1"/>
    <col min="11782" max="11782" width="15.28515625" style="2" bestFit="1" customWidth="1"/>
    <col min="11783" max="11783" width="15.85546875" style="2" bestFit="1" customWidth="1"/>
    <col min="11784" max="12033" width="11.42578125" style="2"/>
    <col min="12034" max="12034" width="35.85546875" style="2" customWidth="1"/>
    <col min="12035" max="12035" width="17" style="2" bestFit="1" customWidth="1"/>
    <col min="12036" max="12036" width="13.28515625" style="2" bestFit="1" customWidth="1"/>
    <col min="12037" max="12037" width="21.140625" style="2" customWidth="1"/>
    <col min="12038" max="12038" width="15.28515625" style="2" bestFit="1" customWidth="1"/>
    <col min="12039" max="12039" width="15.85546875" style="2" bestFit="1" customWidth="1"/>
    <col min="12040" max="12289" width="11.42578125" style="2"/>
    <col min="12290" max="12290" width="35.85546875" style="2" customWidth="1"/>
    <col min="12291" max="12291" width="17" style="2" bestFit="1" customWidth="1"/>
    <col min="12292" max="12292" width="13.28515625" style="2" bestFit="1" customWidth="1"/>
    <col min="12293" max="12293" width="21.140625" style="2" customWidth="1"/>
    <col min="12294" max="12294" width="15.28515625" style="2" bestFit="1" customWidth="1"/>
    <col min="12295" max="12295" width="15.85546875" style="2" bestFit="1" customWidth="1"/>
    <col min="12296" max="12545" width="11.42578125" style="2"/>
    <col min="12546" max="12546" width="35.85546875" style="2" customWidth="1"/>
    <col min="12547" max="12547" width="17" style="2" bestFit="1" customWidth="1"/>
    <col min="12548" max="12548" width="13.28515625" style="2" bestFit="1" customWidth="1"/>
    <col min="12549" max="12549" width="21.140625" style="2" customWidth="1"/>
    <col min="12550" max="12550" width="15.28515625" style="2" bestFit="1" customWidth="1"/>
    <col min="12551" max="12551" width="15.85546875" style="2" bestFit="1" customWidth="1"/>
    <col min="12552" max="12801" width="11.42578125" style="2"/>
    <col min="12802" max="12802" width="35.85546875" style="2" customWidth="1"/>
    <col min="12803" max="12803" width="17" style="2" bestFit="1" customWidth="1"/>
    <col min="12804" max="12804" width="13.28515625" style="2" bestFit="1" customWidth="1"/>
    <col min="12805" max="12805" width="21.140625" style="2" customWidth="1"/>
    <col min="12806" max="12806" width="15.28515625" style="2" bestFit="1" customWidth="1"/>
    <col min="12807" max="12807" width="15.85546875" style="2" bestFit="1" customWidth="1"/>
    <col min="12808" max="13057" width="11.42578125" style="2"/>
    <col min="13058" max="13058" width="35.85546875" style="2" customWidth="1"/>
    <col min="13059" max="13059" width="17" style="2" bestFit="1" customWidth="1"/>
    <col min="13060" max="13060" width="13.28515625" style="2" bestFit="1" customWidth="1"/>
    <col min="13061" max="13061" width="21.140625" style="2" customWidth="1"/>
    <col min="13062" max="13062" width="15.28515625" style="2" bestFit="1" customWidth="1"/>
    <col min="13063" max="13063" width="15.85546875" style="2" bestFit="1" customWidth="1"/>
    <col min="13064" max="13313" width="11.42578125" style="2"/>
    <col min="13314" max="13314" width="35.85546875" style="2" customWidth="1"/>
    <col min="13315" max="13315" width="17" style="2" bestFit="1" customWidth="1"/>
    <col min="13316" max="13316" width="13.28515625" style="2" bestFit="1" customWidth="1"/>
    <col min="13317" max="13317" width="21.140625" style="2" customWidth="1"/>
    <col min="13318" max="13318" width="15.28515625" style="2" bestFit="1" customWidth="1"/>
    <col min="13319" max="13319" width="15.85546875" style="2" bestFit="1" customWidth="1"/>
    <col min="13320" max="13569" width="11.42578125" style="2"/>
    <col min="13570" max="13570" width="35.85546875" style="2" customWidth="1"/>
    <col min="13571" max="13571" width="17" style="2" bestFit="1" customWidth="1"/>
    <col min="13572" max="13572" width="13.28515625" style="2" bestFit="1" customWidth="1"/>
    <col min="13573" max="13573" width="21.140625" style="2" customWidth="1"/>
    <col min="13574" max="13574" width="15.28515625" style="2" bestFit="1" customWidth="1"/>
    <col min="13575" max="13575" width="15.85546875" style="2" bestFit="1" customWidth="1"/>
    <col min="13576" max="13825" width="11.42578125" style="2"/>
    <col min="13826" max="13826" width="35.85546875" style="2" customWidth="1"/>
    <col min="13827" max="13827" width="17" style="2" bestFit="1" customWidth="1"/>
    <col min="13828" max="13828" width="13.28515625" style="2" bestFit="1" customWidth="1"/>
    <col min="13829" max="13829" width="21.140625" style="2" customWidth="1"/>
    <col min="13830" max="13830" width="15.28515625" style="2" bestFit="1" customWidth="1"/>
    <col min="13831" max="13831" width="15.85546875" style="2" bestFit="1" customWidth="1"/>
    <col min="13832" max="14081" width="11.42578125" style="2"/>
    <col min="14082" max="14082" width="35.85546875" style="2" customWidth="1"/>
    <col min="14083" max="14083" width="17" style="2" bestFit="1" customWidth="1"/>
    <col min="14084" max="14084" width="13.28515625" style="2" bestFit="1" customWidth="1"/>
    <col min="14085" max="14085" width="21.140625" style="2" customWidth="1"/>
    <col min="14086" max="14086" width="15.28515625" style="2" bestFit="1" customWidth="1"/>
    <col min="14087" max="14087" width="15.85546875" style="2" bestFit="1" customWidth="1"/>
    <col min="14088" max="14337" width="11.42578125" style="2"/>
    <col min="14338" max="14338" width="35.85546875" style="2" customWidth="1"/>
    <col min="14339" max="14339" width="17" style="2" bestFit="1" customWidth="1"/>
    <col min="14340" max="14340" width="13.28515625" style="2" bestFit="1" customWidth="1"/>
    <col min="14341" max="14341" width="21.140625" style="2" customWidth="1"/>
    <col min="14342" max="14342" width="15.28515625" style="2" bestFit="1" customWidth="1"/>
    <col min="14343" max="14343" width="15.85546875" style="2" bestFit="1" customWidth="1"/>
    <col min="14344" max="14593" width="11.42578125" style="2"/>
    <col min="14594" max="14594" width="35.85546875" style="2" customWidth="1"/>
    <col min="14595" max="14595" width="17" style="2" bestFit="1" customWidth="1"/>
    <col min="14596" max="14596" width="13.28515625" style="2" bestFit="1" customWidth="1"/>
    <col min="14597" max="14597" width="21.140625" style="2" customWidth="1"/>
    <col min="14598" max="14598" width="15.28515625" style="2" bestFit="1" customWidth="1"/>
    <col min="14599" max="14599" width="15.85546875" style="2" bestFit="1" customWidth="1"/>
    <col min="14600" max="14849" width="11.42578125" style="2"/>
    <col min="14850" max="14850" width="35.85546875" style="2" customWidth="1"/>
    <col min="14851" max="14851" width="17" style="2" bestFit="1" customWidth="1"/>
    <col min="14852" max="14852" width="13.28515625" style="2" bestFit="1" customWidth="1"/>
    <col min="14853" max="14853" width="21.140625" style="2" customWidth="1"/>
    <col min="14854" max="14854" width="15.28515625" style="2" bestFit="1" customWidth="1"/>
    <col min="14855" max="14855" width="15.85546875" style="2" bestFit="1" customWidth="1"/>
    <col min="14856" max="15105" width="11.42578125" style="2"/>
    <col min="15106" max="15106" width="35.85546875" style="2" customWidth="1"/>
    <col min="15107" max="15107" width="17" style="2" bestFit="1" customWidth="1"/>
    <col min="15108" max="15108" width="13.28515625" style="2" bestFit="1" customWidth="1"/>
    <col min="15109" max="15109" width="21.140625" style="2" customWidth="1"/>
    <col min="15110" max="15110" width="15.28515625" style="2" bestFit="1" customWidth="1"/>
    <col min="15111" max="15111" width="15.85546875" style="2" bestFit="1" customWidth="1"/>
    <col min="15112" max="15361" width="11.42578125" style="2"/>
    <col min="15362" max="15362" width="35.85546875" style="2" customWidth="1"/>
    <col min="15363" max="15363" width="17" style="2" bestFit="1" customWidth="1"/>
    <col min="15364" max="15364" width="13.28515625" style="2" bestFit="1" customWidth="1"/>
    <col min="15365" max="15365" width="21.140625" style="2" customWidth="1"/>
    <col min="15366" max="15366" width="15.28515625" style="2" bestFit="1" customWidth="1"/>
    <col min="15367" max="15367" width="15.85546875" style="2" bestFit="1" customWidth="1"/>
    <col min="15368" max="15617" width="11.42578125" style="2"/>
    <col min="15618" max="15618" width="35.85546875" style="2" customWidth="1"/>
    <col min="15619" max="15619" width="17" style="2" bestFit="1" customWidth="1"/>
    <col min="15620" max="15620" width="13.28515625" style="2" bestFit="1" customWidth="1"/>
    <col min="15621" max="15621" width="21.140625" style="2" customWidth="1"/>
    <col min="15622" max="15622" width="15.28515625" style="2" bestFit="1" customWidth="1"/>
    <col min="15623" max="15623" width="15.85546875" style="2" bestFit="1" customWidth="1"/>
    <col min="15624" max="15873" width="11.42578125" style="2"/>
    <col min="15874" max="15874" width="35.85546875" style="2" customWidth="1"/>
    <col min="15875" max="15875" width="17" style="2" bestFit="1" customWidth="1"/>
    <col min="15876" max="15876" width="13.28515625" style="2" bestFit="1" customWidth="1"/>
    <col min="15877" max="15877" width="21.140625" style="2" customWidth="1"/>
    <col min="15878" max="15878" width="15.28515625" style="2" bestFit="1" customWidth="1"/>
    <col min="15879" max="15879" width="15.85546875" style="2" bestFit="1" customWidth="1"/>
    <col min="15880" max="16129" width="11.42578125" style="2"/>
    <col min="16130" max="16130" width="35.85546875" style="2" customWidth="1"/>
    <col min="16131" max="16131" width="17" style="2" bestFit="1" customWidth="1"/>
    <col min="16132" max="16132" width="13.28515625" style="2" bestFit="1" customWidth="1"/>
    <col min="16133" max="16133" width="21.140625" style="2" customWidth="1"/>
    <col min="16134" max="16134" width="15.28515625" style="2" bestFit="1" customWidth="1"/>
    <col min="16135" max="16135" width="15.85546875" style="2" bestFit="1" customWidth="1"/>
    <col min="16136" max="16384" width="11.42578125" style="2"/>
  </cols>
  <sheetData>
    <row r="1" spans="1:61" s="9" customFormat="1" ht="20.25" customHeight="1" x14ac:dyDescent="0.25">
      <c r="A1" s="347"/>
      <c r="B1" s="415" t="s">
        <v>267</v>
      </c>
      <c r="C1" s="415"/>
      <c r="D1" s="415"/>
      <c r="E1" s="415"/>
      <c r="F1" s="415"/>
      <c r="G1" s="415"/>
      <c r="H1" s="415"/>
      <c r="I1" s="415"/>
      <c r="J1" s="415"/>
      <c r="K1" s="415"/>
      <c r="L1" s="415"/>
      <c r="M1" s="415"/>
      <c r="N1" s="397" t="s">
        <v>259</v>
      </c>
      <c r="O1" s="395" t="s">
        <v>264</v>
      </c>
    </row>
    <row r="2" spans="1:61" s="9" customFormat="1" ht="20.25" customHeight="1" x14ac:dyDescent="0.25">
      <c r="A2" s="347"/>
      <c r="B2" s="415"/>
      <c r="C2" s="415"/>
      <c r="D2" s="415"/>
      <c r="E2" s="415"/>
      <c r="F2" s="415"/>
      <c r="G2" s="415"/>
      <c r="H2" s="415"/>
      <c r="I2" s="415"/>
      <c r="J2" s="415"/>
      <c r="K2" s="415"/>
      <c r="L2" s="415"/>
      <c r="M2" s="415"/>
      <c r="N2" s="397" t="s">
        <v>260</v>
      </c>
      <c r="O2" s="395">
        <v>1</v>
      </c>
    </row>
    <row r="3" spans="1:61" s="8" customFormat="1" ht="20.25" customHeight="1" x14ac:dyDescent="0.2">
      <c r="A3" s="347"/>
      <c r="B3" s="415"/>
      <c r="C3" s="415"/>
      <c r="D3" s="415"/>
      <c r="E3" s="415"/>
      <c r="F3" s="415"/>
      <c r="G3" s="415"/>
      <c r="H3" s="415"/>
      <c r="I3" s="415"/>
      <c r="J3" s="415"/>
      <c r="K3" s="415"/>
      <c r="L3" s="415"/>
      <c r="M3" s="415"/>
      <c r="N3" s="397" t="s">
        <v>268</v>
      </c>
      <c r="O3" s="396">
        <v>44573</v>
      </c>
    </row>
    <row r="4" spans="1:61" s="14" customFormat="1" ht="14.25" customHeight="1" thickBot="1" x14ac:dyDescent="0.3">
      <c r="B4" s="36"/>
      <c r="C4" s="36"/>
      <c r="D4" s="36"/>
      <c r="E4" s="36"/>
      <c r="F4" s="36"/>
      <c r="G4" s="36"/>
      <c r="H4" s="36"/>
      <c r="I4" s="37"/>
      <c r="J4" s="38"/>
      <c r="K4" s="38"/>
      <c r="L4" s="9"/>
      <c r="M4" s="21"/>
      <c r="N4" s="12"/>
      <c r="O4" s="12"/>
      <c r="P4" s="11"/>
      <c r="Q4" s="11"/>
      <c r="R4" s="11"/>
    </row>
    <row r="5" spans="1:61" s="10" customFormat="1" ht="24" customHeight="1" thickBot="1" x14ac:dyDescent="0.3">
      <c r="B5" s="15" t="s">
        <v>185</v>
      </c>
      <c r="C5" s="413" t="s">
        <v>4</v>
      </c>
      <c r="D5" s="413"/>
      <c r="E5" s="413"/>
      <c r="F5" s="413"/>
      <c r="G5" s="413"/>
      <c r="H5" s="413"/>
      <c r="I5" s="413"/>
      <c r="J5" s="413"/>
      <c r="K5" s="416"/>
      <c r="L5" s="20" t="s">
        <v>186</v>
      </c>
      <c r="M5" s="31"/>
      <c r="N5" s="32" t="s">
        <v>187</v>
      </c>
      <c r="O5" s="33"/>
      <c r="P5" s="13"/>
      <c r="Q5" s="13"/>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row>
    <row r="6" spans="1:61" s="14" customFormat="1" ht="24" customHeight="1" thickBot="1" x14ac:dyDescent="0.3">
      <c r="B6" s="15" t="s">
        <v>188</v>
      </c>
      <c r="C6" s="413" t="s">
        <v>0</v>
      </c>
      <c r="D6" s="413"/>
      <c r="E6" s="17" t="s">
        <v>189</v>
      </c>
      <c r="F6" s="417" t="s">
        <v>0</v>
      </c>
      <c r="G6" s="417"/>
      <c r="H6" s="417"/>
      <c r="I6" s="417"/>
      <c r="J6" s="417"/>
      <c r="K6" s="417"/>
      <c r="L6" s="20" t="s">
        <v>184</v>
      </c>
      <c r="M6" s="19" t="s">
        <v>190</v>
      </c>
      <c r="N6" s="20" t="s">
        <v>191</v>
      </c>
      <c r="O6" s="34" t="s">
        <v>214</v>
      </c>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row>
    <row r="7" spans="1:61" s="14" customFormat="1" ht="14.25" customHeight="1" thickBot="1" x14ac:dyDescent="0.3">
      <c r="B7" s="36"/>
      <c r="C7" s="36"/>
      <c r="D7" s="36"/>
      <c r="E7" s="36"/>
      <c r="F7" s="36"/>
      <c r="G7" s="36"/>
      <c r="H7" s="36"/>
      <c r="I7" s="37"/>
      <c r="J7" s="38"/>
      <c r="K7" s="38"/>
      <c r="M7" s="21"/>
      <c r="N7" s="12"/>
      <c r="O7" s="9"/>
      <c r="P7" s="11"/>
      <c r="Q7" s="11"/>
      <c r="R7" s="11"/>
    </row>
    <row r="8" spans="1:61" s="8" customFormat="1" ht="22.5" customHeight="1" x14ac:dyDescent="0.2">
      <c r="B8" s="462" t="s">
        <v>192</v>
      </c>
      <c r="C8" s="463"/>
      <c r="D8" s="463"/>
      <c r="E8" s="463"/>
      <c r="F8" s="463"/>
      <c r="G8" s="463"/>
      <c r="H8" s="463"/>
      <c r="I8" s="463"/>
      <c r="J8" s="463"/>
      <c r="K8" s="463"/>
      <c r="L8" s="463"/>
      <c r="M8" s="463"/>
      <c r="N8" s="463"/>
      <c r="O8" s="464"/>
    </row>
    <row r="9" spans="1:61" s="55" customFormat="1" ht="19.5" customHeight="1" x14ac:dyDescent="0.25">
      <c r="B9" s="75" t="s">
        <v>217</v>
      </c>
      <c r="C9" s="56"/>
      <c r="D9" s="56"/>
      <c r="E9" s="56"/>
      <c r="F9" s="56"/>
      <c r="G9" s="56"/>
      <c r="H9" s="56"/>
      <c r="I9" s="56"/>
      <c r="O9" s="109"/>
    </row>
    <row r="10" spans="1:61" s="8" customFormat="1" ht="9" customHeight="1" x14ac:dyDescent="0.2">
      <c r="B10" s="28"/>
      <c r="O10" s="25"/>
    </row>
    <row r="11" spans="1:61" s="8" customFormat="1" ht="18.75" customHeight="1" x14ac:dyDescent="0.2">
      <c r="B11" s="41" t="s">
        <v>77</v>
      </c>
      <c r="C11" s="56"/>
      <c r="D11" s="56"/>
      <c r="E11" s="56"/>
      <c r="F11" s="56"/>
      <c r="G11" s="56"/>
      <c r="H11" s="56"/>
      <c r="I11" s="56"/>
      <c r="J11" s="56"/>
      <c r="O11" s="25"/>
    </row>
    <row r="12" spans="1:61" s="8" customFormat="1" ht="14.25" customHeight="1" x14ac:dyDescent="0.2">
      <c r="B12" s="401" t="s">
        <v>210</v>
      </c>
      <c r="C12" s="402" t="s">
        <v>155</v>
      </c>
      <c r="D12" s="402" t="s">
        <v>155</v>
      </c>
      <c r="E12" s="402" t="s">
        <v>155</v>
      </c>
      <c r="F12" s="402" t="s">
        <v>155</v>
      </c>
      <c r="G12" s="402" t="s">
        <v>155</v>
      </c>
      <c r="H12" s="402" t="s">
        <v>155</v>
      </c>
      <c r="I12" s="402" t="s">
        <v>155</v>
      </c>
      <c r="J12" s="402" t="s">
        <v>155</v>
      </c>
      <c r="O12" s="25"/>
    </row>
    <row r="13" spans="1:61" s="8" customFormat="1" ht="14.25" x14ac:dyDescent="0.2">
      <c r="B13" s="401" t="s">
        <v>249</v>
      </c>
      <c r="C13" s="402" t="s">
        <v>163</v>
      </c>
      <c r="D13" s="402" t="s">
        <v>163</v>
      </c>
      <c r="E13" s="402" t="s">
        <v>163</v>
      </c>
      <c r="F13" s="402" t="s">
        <v>163</v>
      </c>
      <c r="G13" s="402" t="s">
        <v>163</v>
      </c>
      <c r="H13" s="402" t="s">
        <v>163</v>
      </c>
      <c r="I13" s="402" t="s">
        <v>163</v>
      </c>
      <c r="J13" s="402" t="s">
        <v>163</v>
      </c>
      <c r="O13" s="25"/>
    </row>
    <row r="14" spans="1:61" s="8" customFormat="1" ht="14.25" customHeight="1" x14ac:dyDescent="0.2">
      <c r="B14" s="401" t="s">
        <v>250</v>
      </c>
      <c r="C14" s="402"/>
      <c r="D14" s="402"/>
      <c r="E14" s="402"/>
      <c r="F14" s="402"/>
      <c r="G14" s="402"/>
      <c r="H14" s="402"/>
      <c r="I14" s="402"/>
      <c r="J14" s="402"/>
      <c r="K14" s="402"/>
      <c r="L14" s="402"/>
      <c r="M14" s="402"/>
      <c r="N14" s="402"/>
      <c r="O14" s="25"/>
    </row>
    <row r="15" spans="1:61" s="8" customFormat="1" ht="14.25" x14ac:dyDescent="0.2">
      <c r="B15" s="42"/>
      <c r="C15" s="56"/>
      <c r="D15" s="56"/>
      <c r="E15" s="56"/>
      <c r="F15" s="56"/>
      <c r="G15" s="56"/>
      <c r="H15" s="56"/>
      <c r="I15" s="56"/>
      <c r="J15" s="56"/>
      <c r="O15" s="25"/>
    </row>
    <row r="16" spans="1:61" s="8" customFormat="1" ht="19.5" customHeight="1" x14ac:dyDescent="0.2">
      <c r="B16" s="459" t="s">
        <v>45</v>
      </c>
      <c r="C16" s="460"/>
      <c r="D16" s="460"/>
      <c r="E16" s="460"/>
      <c r="F16" s="460"/>
      <c r="G16" s="460"/>
      <c r="H16" s="460"/>
      <c r="I16" s="460"/>
      <c r="J16" s="460"/>
      <c r="K16" s="460"/>
      <c r="L16" s="460"/>
      <c r="M16" s="460"/>
      <c r="N16" s="460"/>
      <c r="O16" s="461"/>
    </row>
    <row r="17" spans="2:15" s="106" customFormat="1" ht="14.25" x14ac:dyDescent="0.2">
      <c r="B17" s="28"/>
      <c r="C17" s="8"/>
      <c r="D17" s="8"/>
      <c r="E17" s="8"/>
      <c r="F17" s="8"/>
      <c r="G17" s="8"/>
      <c r="H17" s="77"/>
      <c r="I17" s="77"/>
      <c r="J17" s="77"/>
      <c r="K17" s="77"/>
      <c r="L17" s="77"/>
      <c r="M17" s="77"/>
      <c r="N17" s="77"/>
      <c r="O17" s="97"/>
    </row>
    <row r="18" spans="2:15" s="8" customFormat="1" ht="27" customHeight="1" x14ac:dyDescent="0.2">
      <c r="B18" s="465" t="s">
        <v>46</v>
      </c>
      <c r="C18" s="466"/>
      <c r="D18" s="107"/>
      <c r="E18" s="107"/>
      <c r="F18" s="107"/>
      <c r="G18" s="107"/>
      <c r="H18" s="107"/>
      <c r="I18" s="107"/>
      <c r="J18" s="107"/>
      <c r="L18" s="5"/>
      <c r="O18" s="25"/>
    </row>
    <row r="19" spans="2:15" s="106" customFormat="1" ht="18.75" thickBot="1" x14ac:dyDescent="0.3">
      <c r="B19" s="94"/>
      <c r="C19" s="84"/>
      <c r="D19" s="84"/>
      <c r="E19" s="277" t="s">
        <v>117</v>
      </c>
      <c r="F19" s="278"/>
      <c r="G19" s="277" t="s">
        <v>117</v>
      </c>
      <c r="H19" s="77"/>
      <c r="I19" s="77"/>
      <c r="J19" s="77"/>
      <c r="K19" s="77"/>
      <c r="L19" s="77"/>
      <c r="M19" s="77"/>
      <c r="N19" s="77"/>
      <c r="O19" s="97"/>
    </row>
    <row r="20" spans="2:15" s="106" customFormat="1" ht="15" x14ac:dyDescent="0.25">
      <c r="B20" s="467" t="s">
        <v>52</v>
      </c>
      <c r="C20" s="375" t="s">
        <v>47</v>
      </c>
      <c r="D20" s="375" t="s">
        <v>48</v>
      </c>
      <c r="E20" s="375" t="s">
        <v>141</v>
      </c>
      <c r="F20" s="375" t="s">
        <v>49</v>
      </c>
      <c r="G20" s="375" t="s">
        <v>50</v>
      </c>
      <c r="H20" s="376" t="s">
        <v>51</v>
      </c>
      <c r="I20" s="77"/>
      <c r="J20" s="77"/>
      <c r="K20" s="77"/>
      <c r="L20" s="77"/>
      <c r="M20" s="77"/>
      <c r="N20" s="77"/>
      <c r="O20" s="97"/>
    </row>
    <row r="21" spans="2:15" s="106" customFormat="1" ht="15" x14ac:dyDescent="0.25">
      <c r="B21" s="468"/>
      <c r="C21" s="377" t="s">
        <v>218</v>
      </c>
      <c r="D21" s="378" t="s">
        <v>53</v>
      </c>
      <c r="E21" s="378" t="s">
        <v>251</v>
      </c>
      <c r="F21" s="378" t="s">
        <v>54</v>
      </c>
      <c r="G21" s="378" t="s">
        <v>252</v>
      </c>
      <c r="H21" s="379" t="s">
        <v>219</v>
      </c>
      <c r="I21" s="77"/>
      <c r="J21" s="77"/>
      <c r="K21" s="77"/>
      <c r="L21" s="77"/>
      <c r="M21" s="77"/>
      <c r="N21" s="77"/>
      <c r="O21" s="97"/>
    </row>
    <row r="22" spans="2:15" s="106" customFormat="1" ht="17.25" customHeight="1" x14ac:dyDescent="0.2">
      <c r="B22" s="126" t="s">
        <v>128</v>
      </c>
      <c r="C22" s="123">
        <f>D22*F22</f>
        <v>1079152.5</v>
      </c>
      <c r="D22" s="124">
        <v>10</v>
      </c>
      <c r="E22" s="124">
        <v>12</v>
      </c>
      <c r="F22" s="123">
        <f>G22/E22</f>
        <v>107915.25</v>
      </c>
      <c r="G22" s="123">
        <v>1294983</v>
      </c>
      <c r="H22" s="127">
        <f>G22-C22</f>
        <v>215830.5</v>
      </c>
      <c r="I22" s="77"/>
      <c r="J22" s="77"/>
      <c r="K22" s="77"/>
      <c r="L22" s="77"/>
      <c r="M22" s="77"/>
      <c r="N22" s="77"/>
      <c r="O22" s="97"/>
    </row>
    <row r="23" spans="2:15" s="106" customFormat="1" ht="17.25" customHeight="1" x14ac:dyDescent="0.2">
      <c r="B23" s="126" t="s">
        <v>129</v>
      </c>
      <c r="C23" s="123">
        <f>D23*F23</f>
        <v>16080335.259999998</v>
      </c>
      <c r="D23" s="124">
        <v>6</v>
      </c>
      <c r="E23" s="124">
        <v>12</v>
      </c>
      <c r="F23" s="123">
        <f t="shared" ref="F23:F37" si="0">G23/E23</f>
        <v>2680055.8766666665</v>
      </c>
      <c r="G23" s="123">
        <v>32160670.52</v>
      </c>
      <c r="H23" s="127">
        <f t="shared" ref="H23:H37" si="1">G23-C23</f>
        <v>16080335.260000002</v>
      </c>
      <c r="I23" s="77"/>
      <c r="J23" s="77"/>
      <c r="K23" s="77"/>
      <c r="L23" s="77"/>
      <c r="M23" s="77"/>
      <c r="N23" s="77"/>
      <c r="O23" s="97"/>
    </row>
    <row r="24" spans="2:15" s="106" customFormat="1" ht="17.25" customHeight="1" x14ac:dyDescent="0.2">
      <c r="B24" s="126" t="s">
        <v>55</v>
      </c>
      <c r="C24" s="123">
        <f>D24*F24</f>
        <v>23645.75</v>
      </c>
      <c r="D24" s="125" t="s">
        <v>56</v>
      </c>
      <c r="E24" s="124">
        <v>12</v>
      </c>
      <c r="F24" s="123">
        <f t="shared" si="0"/>
        <v>23645.75</v>
      </c>
      <c r="G24" s="123">
        <v>283749</v>
      </c>
      <c r="H24" s="127">
        <f t="shared" si="1"/>
        <v>260103.25</v>
      </c>
      <c r="I24" s="77"/>
      <c r="J24" s="77"/>
      <c r="K24" s="77"/>
      <c r="L24" s="77"/>
      <c r="M24" s="77"/>
      <c r="N24" s="77"/>
      <c r="O24" s="97"/>
    </row>
    <row r="25" spans="2:15" s="106" customFormat="1" ht="17.25" customHeight="1" x14ac:dyDescent="0.2">
      <c r="B25" s="126" t="s">
        <v>130</v>
      </c>
      <c r="C25" s="123">
        <f t="shared" ref="C25:C37" si="2">D25*F25</f>
        <v>1160000</v>
      </c>
      <c r="D25" s="125" t="s">
        <v>57</v>
      </c>
      <c r="E25" s="124">
        <v>12</v>
      </c>
      <c r="F25" s="123">
        <f t="shared" si="0"/>
        <v>193333.33333333334</v>
      </c>
      <c r="G25" s="123">
        <v>2320000</v>
      </c>
      <c r="H25" s="127">
        <f t="shared" si="1"/>
        <v>1160000</v>
      </c>
      <c r="I25" s="77"/>
      <c r="J25" s="77"/>
      <c r="K25" s="77"/>
      <c r="L25" s="77"/>
      <c r="M25" s="77"/>
      <c r="N25" s="77"/>
      <c r="O25" s="97"/>
    </row>
    <row r="26" spans="2:15" s="106" customFormat="1" ht="17.25" customHeight="1" x14ac:dyDescent="0.2">
      <c r="B26" s="126" t="s">
        <v>131</v>
      </c>
      <c r="C26" s="123">
        <f t="shared" si="2"/>
        <v>228665</v>
      </c>
      <c r="D26" s="125" t="s">
        <v>58</v>
      </c>
      <c r="E26" s="124">
        <v>12</v>
      </c>
      <c r="F26" s="123">
        <f t="shared" si="0"/>
        <v>76221.666666666672</v>
      </c>
      <c r="G26" s="123">
        <v>914660</v>
      </c>
      <c r="H26" s="127">
        <f t="shared" si="1"/>
        <v>685995</v>
      </c>
      <c r="I26" s="77"/>
      <c r="J26" s="77"/>
      <c r="K26" s="77"/>
      <c r="L26" s="77"/>
      <c r="M26" s="77"/>
      <c r="N26" s="77"/>
      <c r="O26" s="97"/>
    </row>
    <row r="27" spans="2:15" s="106" customFormat="1" ht="17.25" customHeight="1" x14ac:dyDescent="0.2">
      <c r="B27" s="126" t="s">
        <v>132</v>
      </c>
      <c r="C27" s="123">
        <f t="shared" si="2"/>
        <v>16810166.0825</v>
      </c>
      <c r="D27" s="125" t="s">
        <v>59</v>
      </c>
      <c r="E27" s="124">
        <v>12</v>
      </c>
      <c r="F27" s="123">
        <f t="shared" si="0"/>
        <v>2401452.2974999999</v>
      </c>
      <c r="G27" s="123">
        <v>28817427.57</v>
      </c>
      <c r="H27" s="127">
        <f t="shared" si="1"/>
        <v>12007261.487500001</v>
      </c>
      <c r="I27" s="77"/>
      <c r="J27" s="77"/>
      <c r="K27" s="77"/>
      <c r="L27" s="77"/>
      <c r="M27" s="77"/>
      <c r="N27" s="77"/>
      <c r="O27" s="97"/>
    </row>
    <row r="28" spans="2:15" s="106" customFormat="1" ht="17.25" customHeight="1" x14ac:dyDescent="0.2">
      <c r="B28" s="126" t="s">
        <v>133</v>
      </c>
      <c r="C28" s="123">
        <f t="shared" si="2"/>
        <v>60194333.333333336</v>
      </c>
      <c r="D28" s="125" t="s">
        <v>60</v>
      </c>
      <c r="E28" s="124">
        <v>12</v>
      </c>
      <c r="F28" s="123">
        <f t="shared" si="0"/>
        <v>7524291.666666667</v>
      </c>
      <c r="G28" s="123">
        <v>90291500</v>
      </c>
      <c r="H28" s="127">
        <f t="shared" si="1"/>
        <v>30097166.666666664</v>
      </c>
      <c r="I28" s="77"/>
      <c r="J28" s="77"/>
      <c r="K28" s="77"/>
      <c r="L28" s="77"/>
      <c r="M28" s="77"/>
      <c r="N28" s="77"/>
      <c r="O28" s="97"/>
    </row>
    <row r="29" spans="2:15" s="106" customFormat="1" ht="17.25" customHeight="1" x14ac:dyDescent="0.2">
      <c r="B29" s="126" t="s">
        <v>253</v>
      </c>
      <c r="C29" s="123">
        <f t="shared" si="2"/>
        <v>196322.66666666666</v>
      </c>
      <c r="D29" s="125" t="s">
        <v>60</v>
      </c>
      <c r="E29" s="124">
        <v>12</v>
      </c>
      <c r="F29" s="123">
        <f t="shared" si="0"/>
        <v>24540.333333333332</v>
      </c>
      <c r="G29" s="123">
        <v>294484</v>
      </c>
      <c r="H29" s="127">
        <f t="shared" si="1"/>
        <v>98161.333333333343</v>
      </c>
      <c r="I29" s="77"/>
      <c r="J29" s="77"/>
      <c r="K29" s="77"/>
      <c r="L29" s="77"/>
      <c r="M29" s="77"/>
      <c r="N29" s="77"/>
      <c r="O29" s="97"/>
    </row>
    <row r="30" spans="2:15" s="106" customFormat="1" ht="17.25" customHeight="1" x14ac:dyDescent="0.2">
      <c r="B30" s="126" t="s">
        <v>134</v>
      </c>
      <c r="C30" s="123">
        <f>D30*F30</f>
        <v>1432055</v>
      </c>
      <c r="D30" s="125" t="s">
        <v>60</v>
      </c>
      <c r="E30" s="124">
        <v>12</v>
      </c>
      <c r="F30" s="123">
        <f t="shared" si="0"/>
        <v>179006.875</v>
      </c>
      <c r="G30" s="123">
        <f>4296165/2</f>
        <v>2148082.5</v>
      </c>
      <c r="H30" s="127">
        <f t="shared" si="1"/>
        <v>716027.5</v>
      </c>
      <c r="I30" s="77"/>
      <c r="J30" s="77"/>
      <c r="K30" s="77"/>
      <c r="L30" s="77"/>
      <c r="M30" s="77"/>
      <c r="N30" s="77"/>
      <c r="O30" s="97"/>
    </row>
    <row r="31" spans="2:15" s="106" customFormat="1" ht="17.25" customHeight="1" x14ac:dyDescent="0.2">
      <c r="B31" s="126" t="s">
        <v>135</v>
      </c>
      <c r="C31" s="123">
        <f t="shared" si="2"/>
        <v>1432055</v>
      </c>
      <c r="D31" s="125" t="s">
        <v>60</v>
      </c>
      <c r="E31" s="124">
        <v>12</v>
      </c>
      <c r="F31" s="123">
        <f t="shared" si="0"/>
        <v>179006.875</v>
      </c>
      <c r="G31" s="123">
        <f>4296165/2</f>
        <v>2148082.5</v>
      </c>
      <c r="H31" s="127">
        <f t="shared" si="1"/>
        <v>716027.5</v>
      </c>
      <c r="I31" s="77"/>
      <c r="J31" s="77"/>
      <c r="K31" s="77"/>
      <c r="L31" s="77"/>
      <c r="M31" s="77"/>
      <c r="N31" s="77"/>
      <c r="O31" s="97"/>
    </row>
    <row r="32" spans="2:15" s="106" customFormat="1" ht="17.25" customHeight="1" x14ac:dyDescent="0.2">
      <c r="B32" s="126" t="s">
        <v>146</v>
      </c>
      <c r="C32" s="123">
        <f t="shared" si="2"/>
        <v>433891.16666666669</v>
      </c>
      <c r="D32" s="125" t="s">
        <v>56</v>
      </c>
      <c r="E32" s="124">
        <v>12</v>
      </c>
      <c r="F32" s="123">
        <f t="shared" si="0"/>
        <v>433891.16666666669</v>
      </c>
      <c r="G32" s="123">
        <v>5206694</v>
      </c>
      <c r="H32" s="127">
        <f t="shared" si="1"/>
        <v>4772802.833333333</v>
      </c>
      <c r="I32" s="77"/>
      <c r="J32" s="77"/>
      <c r="K32" s="77"/>
      <c r="L32" s="77"/>
      <c r="M32" s="77"/>
      <c r="N32" s="77"/>
      <c r="O32" s="97"/>
    </row>
    <row r="33" spans="1:16" s="106" customFormat="1" ht="17.25" customHeight="1" x14ac:dyDescent="0.2">
      <c r="B33" s="126" t="s">
        <v>136</v>
      </c>
      <c r="C33" s="123">
        <f t="shared" si="2"/>
        <v>24538.666666666668</v>
      </c>
      <c r="D33" s="125" t="s">
        <v>56</v>
      </c>
      <c r="E33" s="124">
        <v>12</v>
      </c>
      <c r="F33" s="123">
        <f t="shared" si="0"/>
        <v>24538.666666666668</v>
      </c>
      <c r="G33" s="123">
        <v>294464</v>
      </c>
      <c r="H33" s="127">
        <f t="shared" si="1"/>
        <v>269925.33333333331</v>
      </c>
      <c r="I33" s="77"/>
      <c r="J33" s="77"/>
      <c r="K33" s="77"/>
      <c r="L33" s="77"/>
      <c r="M33" s="77"/>
      <c r="N33" s="77"/>
      <c r="O33" s="97"/>
    </row>
    <row r="34" spans="1:16" s="106" customFormat="1" ht="17.25" customHeight="1" x14ac:dyDescent="0.2">
      <c r="B34" s="126" t="s">
        <v>137</v>
      </c>
      <c r="C34" s="123">
        <f t="shared" si="2"/>
        <v>2158782.65</v>
      </c>
      <c r="D34" s="125" t="s">
        <v>57</v>
      </c>
      <c r="E34" s="124">
        <v>12</v>
      </c>
      <c r="F34" s="123">
        <f t="shared" si="0"/>
        <v>359797.10833333334</v>
      </c>
      <c r="G34" s="123">
        <v>4317565.3</v>
      </c>
      <c r="H34" s="127">
        <f t="shared" si="1"/>
        <v>2158782.65</v>
      </c>
      <c r="I34" s="77"/>
      <c r="J34" s="77"/>
      <c r="K34" s="77"/>
      <c r="L34" s="77"/>
      <c r="M34" s="77"/>
      <c r="N34" s="77"/>
      <c r="O34" s="97"/>
    </row>
    <row r="35" spans="1:16" s="106" customFormat="1" ht="17.25" customHeight="1" x14ac:dyDescent="0.2">
      <c r="B35" s="126" t="s">
        <v>138</v>
      </c>
      <c r="C35" s="123">
        <f t="shared" si="2"/>
        <v>76328000</v>
      </c>
      <c r="D35" s="125" t="s">
        <v>61</v>
      </c>
      <c r="E35" s="124">
        <v>12</v>
      </c>
      <c r="F35" s="123">
        <f t="shared" si="0"/>
        <v>7632800</v>
      </c>
      <c r="G35" s="123">
        <v>91593600</v>
      </c>
      <c r="H35" s="127">
        <f t="shared" si="1"/>
        <v>15265600</v>
      </c>
      <c r="I35" s="77"/>
      <c r="J35" s="77"/>
      <c r="K35" s="77"/>
      <c r="L35" s="77"/>
      <c r="M35" s="77"/>
      <c r="N35" s="77"/>
      <c r="O35" s="97"/>
    </row>
    <row r="36" spans="1:16" s="106" customFormat="1" ht="17.25" customHeight="1" x14ac:dyDescent="0.2">
      <c r="B36" s="126" t="s">
        <v>139</v>
      </c>
      <c r="C36" s="123">
        <f t="shared" si="2"/>
        <v>1157919</v>
      </c>
      <c r="D36" s="125" t="s">
        <v>59</v>
      </c>
      <c r="E36" s="124">
        <v>12</v>
      </c>
      <c r="F36" s="123">
        <f t="shared" si="0"/>
        <v>165417</v>
      </c>
      <c r="G36" s="123">
        <v>1985004</v>
      </c>
      <c r="H36" s="127">
        <f t="shared" si="1"/>
        <v>827085</v>
      </c>
      <c r="I36" s="77"/>
      <c r="J36" s="77"/>
      <c r="K36" s="77"/>
      <c r="L36" s="77"/>
      <c r="M36" s="77"/>
      <c r="N36" s="77"/>
      <c r="O36" s="97"/>
    </row>
    <row r="37" spans="1:16" s="106" customFormat="1" ht="17.25" customHeight="1" thickBot="1" x14ac:dyDescent="0.25">
      <c r="B37" s="128" t="s">
        <v>140</v>
      </c>
      <c r="C37" s="129">
        <f t="shared" si="2"/>
        <v>80127.576666666675</v>
      </c>
      <c r="D37" s="130" t="s">
        <v>59</v>
      </c>
      <c r="E37" s="131">
        <v>12</v>
      </c>
      <c r="F37" s="129">
        <f t="shared" si="0"/>
        <v>11446.796666666667</v>
      </c>
      <c r="G37" s="129">
        <v>137361.56</v>
      </c>
      <c r="H37" s="132">
        <f t="shared" si="1"/>
        <v>57233.983333333323</v>
      </c>
      <c r="I37" s="77"/>
      <c r="J37" s="77"/>
      <c r="K37" s="77"/>
      <c r="L37" s="77"/>
      <c r="M37" s="77"/>
      <c r="N37" s="77"/>
      <c r="O37" s="97"/>
    </row>
    <row r="38" spans="1:16" ht="15.75" thickBot="1" x14ac:dyDescent="0.3">
      <c r="A38" s="106"/>
      <c r="B38" s="137" t="s">
        <v>221</v>
      </c>
      <c r="C38" s="133">
        <f>SUM(C22:C37)</f>
        <v>178819989.65250003</v>
      </c>
      <c r="D38" s="279" t="s">
        <v>118</v>
      </c>
      <c r="E38" s="134"/>
      <c r="F38" s="133">
        <f>SUM(F22:F37)</f>
        <v>22017360.662499998</v>
      </c>
      <c r="G38" s="135">
        <f>SUM(G22:G37)</f>
        <v>264208327.95000002</v>
      </c>
      <c r="H38" s="136">
        <f>SUM(H22:H37)</f>
        <v>85388338.297500014</v>
      </c>
      <c r="I38" s="77"/>
      <c r="J38" s="77"/>
      <c r="K38" s="77"/>
      <c r="L38" s="77"/>
      <c r="M38" s="77"/>
      <c r="N38" s="77"/>
      <c r="O38" s="97"/>
      <c r="P38" s="106"/>
    </row>
    <row r="39" spans="1:16" ht="15" x14ac:dyDescent="0.25">
      <c r="A39" s="106"/>
      <c r="B39" s="99" t="s">
        <v>142</v>
      </c>
      <c r="C39" s="282">
        <v>178819900</v>
      </c>
      <c r="D39" s="281" t="s">
        <v>220</v>
      </c>
      <c r="E39" s="84"/>
      <c r="F39" s="84"/>
      <c r="G39" s="77"/>
      <c r="H39" s="77"/>
      <c r="I39" s="77"/>
      <c r="J39" s="77"/>
      <c r="K39" s="77"/>
      <c r="L39" s="77"/>
      <c r="M39" s="77"/>
      <c r="N39" s="77"/>
      <c r="O39" s="97"/>
      <c r="P39" s="106"/>
    </row>
    <row r="40" spans="1:16" ht="15" x14ac:dyDescent="0.25">
      <c r="A40" s="106"/>
      <c r="B40" s="99" t="s">
        <v>2</v>
      </c>
      <c r="C40" s="283">
        <f>C38-C39</f>
        <v>89.652500033378601</v>
      </c>
      <c r="D40" s="77"/>
      <c r="E40" s="77"/>
      <c r="F40" s="77"/>
      <c r="G40" s="77"/>
      <c r="H40" s="84"/>
      <c r="I40" s="77"/>
      <c r="J40" s="77"/>
      <c r="K40" s="77"/>
      <c r="L40" s="77"/>
      <c r="M40" s="77"/>
      <c r="N40" s="77"/>
      <c r="O40" s="97"/>
      <c r="P40" s="106"/>
    </row>
    <row r="41" spans="1:16" ht="14.25" x14ac:dyDescent="0.2">
      <c r="A41" s="106"/>
      <c r="B41" s="94"/>
      <c r="C41" s="84"/>
      <c r="D41" s="77"/>
      <c r="E41" s="77"/>
      <c r="F41" s="77"/>
      <c r="G41" s="77"/>
      <c r="H41" s="84"/>
      <c r="I41" s="77"/>
      <c r="J41" s="77"/>
      <c r="K41" s="77"/>
      <c r="L41" s="77"/>
      <c r="M41" s="77"/>
      <c r="N41" s="77"/>
      <c r="O41" s="97"/>
      <c r="P41" s="106"/>
    </row>
    <row r="42" spans="1:16" ht="14.25" x14ac:dyDescent="0.2">
      <c r="A42" s="106"/>
      <c r="B42" s="115"/>
      <c r="C42" s="84" t="s">
        <v>147</v>
      </c>
      <c r="D42" s="77"/>
      <c r="E42" s="77"/>
      <c r="F42" s="77"/>
      <c r="G42" s="77"/>
      <c r="H42" s="77"/>
      <c r="I42" s="77"/>
      <c r="J42" s="77"/>
      <c r="K42" s="77"/>
      <c r="L42" s="77"/>
      <c r="M42" s="77"/>
      <c r="N42" s="77"/>
      <c r="O42" s="97"/>
      <c r="P42" s="106"/>
    </row>
    <row r="43" spans="1:16" ht="14.25" x14ac:dyDescent="0.2">
      <c r="A43" s="106"/>
      <c r="B43" s="116"/>
      <c r="C43" s="77"/>
      <c r="D43" s="77"/>
      <c r="E43" s="77"/>
      <c r="F43" s="77"/>
      <c r="G43" s="77"/>
      <c r="H43" s="77"/>
      <c r="I43" s="77"/>
      <c r="J43" s="77"/>
      <c r="K43" s="77"/>
      <c r="L43" s="77"/>
      <c r="M43" s="77"/>
      <c r="N43" s="77"/>
      <c r="O43" s="97"/>
      <c r="P43" s="106"/>
    </row>
    <row r="44" spans="1:16" s="4" customFormat="1" ht="15.75" x14ac:dyDescent="0.25">
      <c r="A44" s="108"/>
      <c r="B44" s="99" t="s">
        <v>148</v>
      </c>
      <c r="C44" s="113"/>
      <c r="D44" s="93"/>
      <c r="E44" s="93"/>
      <c r="F44" s="93"/>
      <c r="G44" s="77"/>
      <c r="H44" s="77"/>
      <c r="I44" s="77"/>
      <c r="J44" s="77"/>
      <c r="K44" s="77"/>
      <c r="L44" s="77"/>
      <c r="M44" s="77"/>
      <c r="N44" s="77"/>
      <c r="O44" s="97"/>
      <c r="P44" s="108"/>
    </row>
    <row r="45" spans="1:16" s="4" customFormat="1" ht="15" x14ac:dyDescent="0.2">
      <c r="A45" s="108"/>
      <c r="B45" s="94" t="s">
        <v>143</v>
      </c>
      <c r="C45" s="77"/>
      <c r="D45" s="77"/>
      <c r="E45" s="114">
        <v>93431651</v>
      </c>
      <c r="F45" s="81"/>
      <c r="G45" s="77"/>
      <c r="H45" s="77"/>
      <c r="I45" s="77"/>
      <c r="J45" s="77"/>
      <c r="K45" s="77"/>
      <c r="L45" s="77"/>
      <c r="M45" s="77"/>
      <c r="N45" s="77"/>
      <c r="O45" s="97"/>
      <c r="P45" s="108"/>
    </row>
    <row r="46" spans="1:16" s="4" customFormat="1" ht="15" x14ac:dyDescent="0.2">
      <c r="A46" s="108"/>
      <c r="B46" s="94" t="s">
        <v>144</v>
      </c>
      <c r="C46" s="77"/>
      <c r="D46" s="77"/>
      <c r="E46" s="111">
        <f>H38</f>
        <v>85388338.297500014</v>
      </c>
      <c r="F46" s="110"/>
      <c r="G46" s="77"/>
      <c r="H46" s="77"/>
      <c r="I46" s="77"/>
      <c r="J46" s="77"/>
      <c r="K46" s="77"/>
      <c r="L46" s="77"/>
      <c r="M46" s="77"/>
      <c r="N46" s="77"/>
      <c r="O46" s="97"/>
      <c r="P46" s="108"/>
    </row>
    <row r="47" spans="1:16" s="4" customFormat="1" ht="15" x14ac:dyDescent="0.2">
      <c r="A47" s="108"/>
      <c r="B47" s="94"/>
      <c r="C47" s="84"/>
      <c r="D47" s="104"/>
      <c r="E47" s="114">
        <f>+E46+E45</f>
        <v>178819989.29750001</v>
      </c>
      <c r="F47" s="280" t="s">
        <v>118</v>
      </c>
      <c r="G47" s="77"/>
      <c r="H47" s="77"/>
      <c r="I47" s="77"/>
      <c r="J47" s="77"/>
      <c r="K47" s="77"/>
      <c r="L47" s="77"/>
      <c r="M47" s="77"/>
      <c r="N47" s="77"/>
      <c r="O47" s="97"/>
      <c r="P47" s="108"/>
    </row>
    <row r="48" spans="1:16" s="4" customFormat="1" ht="15" x14ac:dyDescent="0.2">
      <c r="A48" s="108"/>
      <c r="B48" s="94" t="s">
        <v>145</v>
      </c>
      <c r="C48" s="84"/>
      <c r="D48" s="85"/>
      <c r="E48" s="112">
        <v>85388816.297500014</v>
      </c>
      <c r="F48" s="84"/>
      <c r="G48" s="77"/>
      <c r="H48" s="77"/>
      <c r="I48" s="77"/>
      <c r="J48" s="77"/>
      <c r="K48" s="77"/>
      <c r="L48" s="77"/>
      <c r="M48" s="77"/>
      <c r="N48" s="77"/>
      <c r="O48" s="97"/>
      <c r="P48" s="108"/>
    </row>
    <row r="49" spans="1:16" s="4" customFormat="1" ht="15" x14ac:dyDescent="0.2">
      <c r="A49" s="108"/>
      <c r="B49" s="94" t="s">
        <v>149</v>
      </c>
      <c r="C49" s="84"/>
      <c r="D49" s="85"/>
      <c r="E49" s="114">
        <f>E46-E48</f>
        <v>-478</v>
      </c>
      <c r="F49" s="84"/>
      <c r="G49" s="77"/>
      <c r="H49" s="77"/>
      <c r="I49" s="77"/>
      <c r="J49" s="77"/>
      <c r="K49" s="77"/>
      <c r="L49" s="77"/>
      <c r="M49" s="77"/>
      <c r="N49" s="77"/>
      <c r="O49" s="97"/>
      <c r="P49" s="108"/>
    </row>
    <row r="50" spans="1:16" s="4" customFormat="1" ht="15" x14ac:dyDescent="0.2">
      <c r="A50" s="108"/>
      <c r="B50" s="94" t="s">
        <v>62</v>
      </c>
      <c r="C50" s="84"/>
      <c r="D50" s="85"/>
      <c r="E50" s="117">
        <f>+E49/E48</f>
        <v>-5.5979227810655897E-6</v>
      </c>
      <c r="F50" s="117"/>
      <c r="G50" s="77"/>
      <c r="H50" s="77"/>
      <c r="I50" s="77"/>
      <c r="J50" s="77"/>
      <c r="K50" s="77"/>
      <c r="L50" s="77"/>
      <c r="M50" s="77"/>
      <c r="N50" s="77"/>
      <c r="O50" s="97"/>
      <c r="P50" s="108"/>
    </row>
    <row r="51" spans="1:16" s="4" customFormat="1" ht="15" x14ac:dyDescent="0.2">
      <c r="A51" s="108"/>
      <c r="B51" s="94"/>
      <c r="C51" s="84"/>
      <c r="D51" s="85"/>
      <c r="E51" s="84"/>
      <c r="F51" s="84"/>
      <c r="G51" s="77"/>
      <c r="H51" s="77"/>
      <c r="I51" s="77"/>
      <c r="J51" s="77"/>
      <c r="K51" s="77"/>
      <c r="L51" s="77"/>
      <c r="M51" s="77"/>
      <c r="N51" s="77"/>
      <c r="O51" s="97"/>
      <c r="P51" s="108"/>
    </row>
    <row r="52" spans="1:16" s="4" customFormat="1" ht="15.75" thickBot="1" x14ac:dyDescent="0.25">
      <c r="A52" s="108"/>
      <c r="B52" s="116"/>
      <c r="C52" s="85"/>
      <c r="D52" s="85"/>
      <c r="E52" s="84"/>
      <c r="F52" s="77"/>
      <c r="G52" s="77"/>
      <c r="H52" s="77"/>
      <c r="I52" s="77"/>
      <c r="J52" s="77"/>
      <c r="K52" s="77"/>
      <c r="L52" s="77"/>
      <c r="M52" s="77"/>
      <c r="N52" s="77"/>
      <c r="O52" s="97"/>
      <c r="P52" s="108"/>
    </row>
    <row r="53" spans="1:16" s="8" customFormat="1" ht="15" x14ac:dyDescent="0.25">
      <c r="B53" s="380" t="s">
        <v>204</v>
      </c>
      <c r="C53" s="381"/>
      <c r="D53" s="381"/>
      <c r="E53" s="381"/>
      <c r="F53" s="381"/>
      <c r="G53" s="381"/>
      <c r="H53" s="381"/>
      <c r="I53" s="382"/>
      <c r="K53" s="77"/>
      <c r="O53" s="25"/>
    </row>
    <row r="54" spans="1:16" s="8" customFormat="1" ht="14.25" customHeight="1" x14ac:dyDescent="0.2">
      <c r="B54" s="423" t="s">
        <v>164</v>
      </c>
      <c r="C54" s="424"/>
      <c r="D54" s="424"/>
      <c r="E54" s="424"/>
      <c r="F54" s="424"/>
      <c r="G54" s="424"/>
      <c r="H54" s="424"/>
      <c r="I54" s="425"/>
      <c r="K54" s="77"/>
      <c r="O54" s="25"/>
    </row>
    <row r="55" spans="1:16" s="8" customFormat="1" ht="26.25" customHeight="1" thickBot="1" x14ac:dyDescent="0.25">
      <c r="B55" s="426"/>
      <c r="C55" s="427"/>
      <c r="D55" s="427"/>
      <c r="E55" s="427"/>
      <c r="F55" s="427"/>
      <c r="G55" s="427"/>
      <c r="H55" s="427"/>
      <c r="I55" s="428"/>
      <c r="K55" s="77"/>
      <c r="O55" s="25"/>
    </row>
    <row r="56" spans="1:16" s="4" customFormat="1" ht="33.75" customHeight="1" x14ac:dyDescent="0.2">
      <c r="A56" s="108"/>
      <c r="B56" s="118"/>
      <c r="C56" s="119"/>
      <c r="D56" s="119"/>
      <c r="E56" s="119"/>
      <c r="F56" s="119"/>
      <c r="G56" s="77"/>
      <c r="H56" s="77"/>
      <c r="I56" s="77"/>
      <c r="J56" s="77"/>
      <c r="K56" s="77"/>
      <c r="L56" s="77"/>
      <c r="M56" s="77"/>
      <c r="N56" s="77"/>
      <c r="O56" s="97"/>
      <c r="P56" s="108"/>
    </row>
    <row r="57" spans="1:16" s="4" customFormat="1" ht="15" x14ac:dyDescent="0.2">
      <c r="A57" s="108"/>
      <c r="B57" s="116"/>
      <c r="C57" s="85"/>
      <c r="D57" s="85"/>
      <c r="E57" s="84"/>
      <c r="F57" s="77"/>
      <c r="G57" s="77"/>
      <c r="H57" s="77"/>
      <c r="I57" s="77"/>
      <c r="J57" s="77"/>
      <c r="K57" s="77"/>
      <c r="L57" s="77"/>
      <c r="M57" s="77"/>
      <c r="N57" s="77"/>
      <c r="O57" s="97"/>
      <c r="P57" s="108"/>
    </row>
    <row r="58" spans="1:16" s="4" customFormat="1" ht="15.75" thickBot="1" x14ac:dyDescent="0.25">
      <c r="A58" s="108"/>
      <c r="B58" s="120"/>
      <c r="C58" s="121"/>
      <c r="D58" s="121"/>
      <c r="E58" s="122"/>
      <c r="F58" s="101"/>
      <c r="G58" s="101"/>
      <c r="H58" s="101"/>
      <c r="I58" s="101"/>
      <c r="J58" s="101"/>
      <c r="K58" s="101"/>
      <c r="L58" s="101"/>
      <c r="M58" s="101"/>
      <c r="N58" s="101"/>
      <c r="O58" s="103"/>
      <c r="P58" s="108"/>
    </row>
    <row r="59" spans="1:16" ht="14.25" x14ac:dyDescent="0.2">
      <c r="A59" s="106"/>
      <c r="B59" s="84"/>
      <c r="C59" s="85"/>
      <c r="D59" s="85"/>
      <c r="E59" s="84"/>
      <c r="F59" s="77"/>
      <c r="G59" s="77"/>
      <c r="H59" s="77"/>
      <c r="I59" s="77"/>
      <c r="J59" s="77"/>
      <c r="K59" s="77"/>
      <c r="L59" s="77"/>
      <c r="M59" s="77"/>
      <c r="N59" s="77"/>
      <c r="O59" s="77"/>
      <c r="P59" s="106"/>
    </row>
    <row r="60" spans="1:16" ht="14.25" x14ac:dyDescent="0.2">
      <c r="A60" s="106"/>
      <c r="B60" s="84"/>
      <c r="C60" s="85"/>
      <c r="D60" s="85"/>
      <c r="E60" s="84"/>
      <c r="F60" s="77"/>
      <c r="G60" s="77"/>
      <c r="H60" s="77"/>
      <c r="I60" s="77"/>
      <c r="J60" s="77"/>
      <c r="K60" s="77"/>
      <c r="L60" s="77"/>
      <c r="M60" s="77"/>
      <c r="N60" s="77"/>
      <c r="O60" s="77"/>
      <c r="P60" s="106"/>
    </row>
    <row r="61" spans="1:16" ht="14.25" x14ac:dyDescent="0.2">
      <c r="A61" s="106"/>
      <c r="B61" s="84"/>
      <c r="C61" s="84"/>
      <c r="D61" s="84"/>
      <c r="E61" s="84"/>
      <c r="F61" s="77"/>
      <c r="G61" s="77"/>
      <c r="H61" s="77"/>
      <c r="I61" s="77"/>
      <c r="J61" s="77"/>
      <c r="K61" s="77"/>
      <c r="L61" s="77"/>
      <c r="M61" s="77"/>
      <c r="N61" s="77"/>
      <c r="O61" s="77"/>
      <c r="P61" s="106"/>
    </row>
    <row r="62" spans="1:16" ht="14.25" x14ac:dyDescent="0.2">
      <c r="A62" s="106"/>
      <c r="B62" s="84"/>
      <c r="C62" s="84"/>
      <c r="D62" s="84"/>
      <c r="E62" s="84"/>
      <c r="F62" s="77"/>
      <c r="G62" s="77"/>
      <c r="H62" s="77"/>
      <c r="I62" s="77"/>
      <c r="J62" s="77"/>
      <c r="K62" s="77"/>
      <c r="L62" s="77"/>
      <c r="M62" s="77"/>
      <c r="N62" s="77"/>
      <c r="O62" s="77"/>
      <c r="P62" s="106"/>
    </row>
    <row r="63" spans="1:16" ht="14.25" x14ac:dyDescent="0.2">
      <c r="A63" s="106"/>
      <c r="B63" s="84"/>
      <c r="C63" s="84"/>
      <c r="D63" s="84"/>
      <c r="E63" s="84"/>
      <c r="F63" s="77"/>
      <c r="G63" s="77"/>
      <c r="H63" s="77"/>
      <c r="I63" s="77"/>
      <c r="J63" s="77"/>
      <c r="K63" s="77"/>
      <c r="L63" s="77"/>
      <c r="M63" s="77"/>
      <c r="N63" s="77"/>
      <c r="O63" s="77"/>
      <c r="P63" s="106"/>
    </row>
    <row r="64" spans="1:16" ht="14.25" x14ac:dyDescent="0.2">
      <c r="A64" s="106"/>
      <c r="B64" s="84"/>
      <c r="C64" s="77"/>
      <c r="D64" s="77"/>
      <c r="E64" s="77"/>
      <c r="F64" s="77"/>
      <c r="G64" s="77"/>
      <c r="H64" s="77"/>
      <c r="I64" s="77"/>
      <c r="J64" s="77"/>
      <c r="K64" s="77"/>
      <c r="L64" s="77"/>
      <c r="M64" s="77"/>
      <c r="N64" s="77"/>
      <c r="O64" s="77"/>
      <c r="P64" s="106"/>
    </row>
    <row r="65" spans="1:16" ht="14.25" x14ac:dyDescent="0.2">
      <c r="A65" s="106"/>
      <c r="B65" s="77"/>
      <c r="C65" s="77"/>
      <c r="D65" s="77"/>
      <c r="E65" s="77"/>
      <c r="F65" s="77"/>
      <c r="G65" s="77"/>
      <c r="H65" s="77"/>
      <c r="I65" s="77"/>
      <c r="J65" s="77"/>
      <c r="K65" s="77"/>
      <c r="L65" s="77"/>
      <c r="M65" s="77"/>
      <c r="N65" s="77"/>
      <c r="O65" s="77"/>
      <c r="P65" s="106"/>
    </row>
    <row r="66" spans="1:16" ht="14.25" x14ac:dyDescent="0.2">
      <c r="A66" s="106"/>
      <c r="B66" s="77"/>
      <c r="C66" s="77"/>
      <c r="D66" s="77"/>
      <c r="E66" s="77"/>
      <c r="F66" s="77"/>
      <c r="G66" s="77"/>
      <c r="H66" s="77"/>
      <c r="I66" s="77"/>
      <c r="J66" s="77"/>
      <c r="K66" s="77"/>
      <c r="L66" s="77"/>
      <c r="M66" s="77"/>
      <c r="N66" s="77"/>
      <c r="O66" s="77"/>
      <c r="P66" s="106"/>
    </row>
    <row r="67" spans="1:16" ht="14.25" x14ac:dyDescent="0.2">
      <c r="A67" s="106"/>
      <c r="B67" s="77"/>
      <c r="C67" s="77"/>
      <c r="D67" s="77"/>
      <c r="E67" s="77"/>
      <c r="F67" s="77"/>
      <c r="G67" s="77"/>
      <c r="H67" s="77"/>
      <c r="I67" s="77"/>
      <c r="J67" s="77"/>
      <c r="K67" s="77"/>
      <c r="L67" s="77"/>
      <c r="M67" s="77"/>
      <c r="N67" s="77"/>
      <c r="O67" s="77"/>
      <c r="P67" s="106"/>
    </row>
    <row r="68" spans="1:16" ht="14.25" x14ac:dyDescent="0.2">
      <c r="A68" s="106"/>
      <c r="B68" s="77"/>
      <c r="C68" s="77"/>
      <c r="D68" s="77"/>
      <c r="E68" s="77"/>
      <c r="F68" s="77"/>
      <c r="G68" s="77"/>
      <c r="H68" s="77"/>
      <c r="I68" s="77"/>
      <c r="J68" s="77"/>
      <c r="K68" s="77"/>
      <c r="L68" s="77"/>
      <c r="M68" s="77"/>
      <c r="N68" s="77"/>
      <c r="O68" s="77"/>
      <c r="P68" s="106"/>
    </row>
    <row r="69" spans="1:16" ht="14.25" x14ac:dyDescent="0.2">
      <c r="A69" s="106"/>
      <c r="B69" s="77"/>
      <c r="C69" s="77"/>
      <c r="D69" s="77"/>
      <c r="E69" s="77"/>
      <c r="F69" s="77"/>
      <c r="G69" s="77"/>
      <c r="H69" s="77"/>
      <c r="I69" s="77"/>
      <c r="J69" s="77"/>
      <c r="K69" s="77"/>
      <c r="L69" s="77"/>
      <c r="M69" s="77"/>
      <c r="N69" s="77"/>
      <c r="O69" s="77"/>
      <c r="P69" s="106"/>
    </row>
    <row r="70" spans="1:16" s="106" customFormat="1" ht="14.25" x14ac:dyDescent="0.2">
      <c r="B70" s="77"/>
      <c r="C70" s="77"/>
      <c r="D70" s="77"/>
      <c r="E70" s="77"/>
      <c r="F70" s="77"/>
      <c r="G70" s="77"/>
      <c r="H70" s="77"/>
      <c r="I70" s="77"/>
      <c r="J70" s="77"/>
      <c r="K70" s="77"/>
      <c r="L70" s="77"/>
      <c r="M70" s="77"/>
      <c r="N70" s="77"/>
      <c r="O70" s="77"/>
    </row>
    <row r="71" spans="1:16" s="106" customFormat="1" ht="14.25" x14ac:dyDescent="0.2">
      <c r="B71" s="77"/>
      <c r="C71" s="77"/>
      <c r="D71" s="77"/>
      <c r="E71" s="77"/>
      <c r="F71" s="77"/>
      <c r="G71" s="77"/>
      <c r="H71" s="77"/>
      <c r="I71" s="77"/>
      <c r="J71" s="77"/>
      <c r="K71" s="77"/>
      <c r="L71" s="77"/>
      <c r="M71" s="77"/>
      <c r="N71" s="77"/>
      <c r="O71" s="77"/>
    </row>
    <row r="72" spans="1:16" s="106" customFormat="1" ht="14.25" x14ac:dyDescent="0.2">
      <c r="B72" s="77"/>
      <c r="C72" s="77"/>
      <c r="D72" s="77"/>
      <c r="E72" s="77"/>
      <c r="F72" s="77"/>
      <c r="G72" s="77"/>
      <c r="H72" s="77"/>
      <c r="I72" s="77"/>
      <c r="J72" s="77"/>
      <c r="K72" s="77"/>
      <c r="L72" s="77"/>
      <c r="M72" s="77"/>
      <c r="N72" s="77"/>
      <c r="O72" s="77"/>
    </row>
    <row r="73" spans="1:16" s="106" customFormat="1" ht="14.25" x14ac:dyDescent="0.2">
      <c r="B73" s="77"/>
      <c r="C73" s="77"/>
      <c r="D73" s="77"/>
      <c r="E73" s="77"/>
      <c r="F73" s="77"/>
      <c r="G73" s="77"/>
      <c r="H73" s="77"/>
      <c r="I73" s="77"/>
      <c r="J73" s="77"/>
      <c r="K73" s="77"/>
      <c r="L73" s="77"/>
      <c r="M73" s="77"/>
      <c r="N73" s="77"/>
      <c r="O73" s="77"/>
    </row>
    <row r="74" spans="1:16" s="106" customFormat="1" ht="14.25" x14ac:dyDescent="0.2">
      <c r="B74" s="77"/>
      <c r="C74" s="77"/>
      <c r="D74" s="77"/>
      <c r="E74" s="77"/>
      <c r="F74" s="77"/>
      <c r="G74" s="77"/>
      <c r="H74" s="77"/>
      <c r="I74" s="77"/>
      <c r="J74" s="77"/>
      <c r="K74" s="77"/>
      <c r="L74" s="77"/>
      <c r="M74" s="77"/>
      <c r="N74" s="77"/>
      <c r="O74" s="77"/>
    </row>
    <row r="75" spans="1:16" s="106" customFormat="1" ht="14.25" x14ac:dyDescent="0.2">
      <c r="B75" s="77"/>
      <c r="C75" s="77"/>
      <c r="D75" s="77"/>
      <c r="E75" s="77"/>
      <c r="F75" s="77"/>
      <c r="G75" s="77"/>
      <c r="H75" s="77"/>
      <c r="I75" s="77"/>
      <c r="J75" s="77"/>
      <c r="K75" s="77"/>
      <c r="L75" s="77"/>
      <c r="M75" s="77"/>
      <c r="N75" s="77"/>
      <c r="O75" s="77"/>
    </row>
    <row r="76" spans="1:16" s="106" customFormat="1" ht="14.25" x14ac:dyDescent="0.2">
      <c r="B76" s="77"/>
      <c r="C76" s="77"/>
      <c r="D76" s="77"/>
      <c r="E76" s="77"/>
      <c r="F76" s="77"/>
      <c r="G76" s="77"/>
      <c r="H76" s="77"/>
      <c r="I76" s="77"/>
      <c r="J76" s="77"/>
      <c r="K76" s="77"/>
      <c r="L76" s="77"/>
      <c r="M76" s="77"/>
      <c r="N76" s="77"/>
      <c r="O76" s="77"/>
    </row>
    <row r="77" spans="1:16" s="106" customFormat="1" ht="14.25" x14ac:dyDescent="0.2">
      <c r="B77" s="77"/>
      <c r="C77" s="77"/>
      <c r="D77" s="77"/>
      <c r="E77" s="77"/>
      <c r="F77" s="77"/>
      <c r="G77" s="77"/>
      <c r="H77" s="77"/>
      <c r="I77" s="77"/>
      <c r="J77" s="77"/>
      <c r="K77" s="77"/>
      <c r="L77" s="77"/>
      <c r="M77" s="77"/>
      <c r="N77" s="77"/>
      <c r="O77" s="77"/>
    </row>
    <row r="78" spans="1:16" s="106" customFormat="1" ht="14.25" x14ac:dyDescent="0.2">
      <c r="B78" s="77"/>
      <c r="C78" s="77"/>
      <c r="D78" s="77"/>
      <c r="E78" s="77"/>
      <c r="F78" s="77"/>
      <c r="G78" s="77"/>
      <c r="H78" s="77"/>
      <c r="I78" s="77"/>
      <c r="J78" s="77"/>
      <c r="K78" s="77"/>
      <c r="L78" s="77"/>
      <c r="M78" s="77"/>
      <c r="N78" s="77"/>
      <c r="O78" s="77"/>
    </row>
    <row r="79" spans="1:16" s="106" customFormat="1" ht="14.25" x14ac:dyDescent="0.2">
      <c r="B79" s="77"/>
      <c r="C79" s="77"/>
      <c r="D79" s="77"/>
      <c r="E79" s="77"/>
      <c r="F79" s="77"/>
      <c r="G79" s="77"/>
      <c r="H79" s="77"/>
      <c r="I79" s="77"/>
      <c r="J79" s="77"/>
      <c r="K79" s="77"/>
      <c r="L79" s="77"/>
      <c r="M79" s="77"/>
      <c r="N79" s="77"/>
      <c r="O79" s="77"/>
    </row>
    <row r="80" spans="1:16" s="106" customFormat="1" ht="14.25" x14ac:dyDescent="0.2">
      <c r="B80" s="77"/>
      <c r="C80" s="77"/>
      <c r="D80" s="77"/>
      <c r="E80" s="77"/>
      <c r="F80" s="77"/>
      <c r="G80" s="77"/>
      <c r="H80" s="77"/>
      <c r="I80" s="77"/>
      <c r="J80" s="77"/>
      <c r="K80" s="77"/>
      <c r="L80" s="77"/>
      <c r="M80" s="77"/>
      <c r="N80" s="77"/>
      <c r="O80" s="77"/>
    </row>
    <row r="81" s="106" customFormat="1" x14ac:dyDescent="0.2"/>
  </sheetData>
  <mergeCells count="13">
    <mergeCell ref="B1:M3"/>
    <mergeCell ref="C5:K5"/>
    <mergeCell ref="B18:C18"/>
    <mergeCell ref="B54:I55"/>
    <mergeCell ref="B20:B21"/>
    <mergeCell ref="C6:D6"/>
    <mergeCell ref="F6:H6"/>
    <mergeCell ref="I6:K6"/>
    <mergeCell ref="B8:O8"/>
    <mergeCell ref="B12:J12"/>
    <mergeCell ref="B13:J13"/>
    <mergeCell ref="B16:O16"/>
    <mergeCell ref="B14:N14"/>
  </mergeCells>
  <hyperlinks>
    <hyperlink ref="D39" location="subsumaria!J5" display="DOB1" xr:uid="{00000000-0004-0000-0400-000000000000}"/>
  </hyperlinks>
  <printOptions horizontalCentered="1"/>
  <pageMargins left="0.75" right="0.75" top="0.73" bottom="0.5" header="0" footer="0"/>
  <pageSetup scale="90" orientation="landscape" r:id="rId1"/>
  <headerFooter alignWithMargins="0"/>
  <ignoredErrors>
    <ignoredError sqref="D24:D37"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WC119"/>
  <sheetViews>
    <sheetView showGridLines="0" topLeftCell="H1" zoomScaleNormal="100" workbookViewId="0">
      <selection activeCell="O3" sqref="O3"/>
    </sheetView>
  </sheetViews>
  <sheetFormatPr baseColWidth="10" defaultColWidth="0" defaultRowHeight="14.25" x14ac:dyDescent="0.2"/>
  <cols>
    <col min="1" max="1" width="2.7109375" style="77" customWidth="1"/>
    <col min="2" max="2" width="27.7109375" style="5" customWidth="1"/>
    <col min="3" max="3" width="31.140625" style="5" customWidth="1"/>
    <col min="4" max="4" width="25.42578125" style="5" customWidth="1"/>
    <col min="5" max="5" width="22.140625" style="5" customWidth="1"/>
    <col min="6" max="6" width="7.42578125" style="5" bestFit="1" customWidth="1"/>
    <col min="7" max="7" width="19.85546875" style="5" customWidth="1"/>
    <col min="8" max="8" width="5.42578125" style="5" bestFit="1" customWidth="1"/>
    <col min="9" max="9" width="23.42578125" style="6" customWidth="1"/>
    <col min="10" max="10" width="26.5703125" style="5" customWidth="1"/>
    <col min="11" max="11" width="24.5703125" style="5" customWidth="1"/>
    <col min="12" max="12" width="23.140625" style="5" customWidth="1"/>
    <col min="13" max="13" width="24" style="5" customWidth="1"/>
    <col min="14" max="14" width="25.5703125" style="5" customWidth="1"/>
    <col min="15" max="15" width="23.7109375" style="5" bestFit="1" customWidth="1"/>
    <col min="16" max="16" width="12.28515625" style="5" customWidth="1"/>
    <col min="17" max="17" width="14.85546875" style="5" hidden="1"/>
    <col min="18" max="19" width="17.42578125" style="5" hidden="1"/>
    <col min="20" max="20" width="18" style="5" hidden="1"/>
    <col min="21" max="257" width="11.42578125" style="5" hidden="1"/>
    <col min="258" max="259" width="19" style="5" hidden="1"/>
    <col min="260" max="260" width="25.42578125" style="5" hidden="1"/>
    <col min="261" max="261" width="22.140625" style="5" hidden="1"/>
    <col min="262" max="262" width="7.42578125" style="5" hidden="1"/>
    <col min="263" max="263" width="16" style="5" hidden="1"/>
    <col min="264" max="264" width="0" style="5" hidden="1"/>
    <col min="265" max="265" width="23.42578125" style="5" hidden="1"/>
    <col min="266" max="266" width="26.5703125" style="5" hidden="1"/>
    <col min="267" max="267" width="24.5703125" style="5" hidden="1"/>
    <col min="268" max="268" width="23.140625" style="5" hidden="1"/>
    <col min="269" max="269" width="24" style="5" hidden="1"/>
    <col min="270" max="270" width="25.5703125" style="5" hidden="1"/>
    <col min="271" max="271" width="23.7109375" style="5" hidden="1"/>
    <col min="272" max="272" width="12.28515625" style="5" hidden="1"/>
    <col min="273" max="273" width="14.85546875" style="5" hidden="1"/>
    <col min="274" max="275" width="17.42578125" style="5" hidden="1"/>
    <col min="276" max="276" width="18" style="5" hidden="1"/>
    <col min="277" max="513" width="11.42578125" style="5" hidden="1"/>
    <col min="514" max="515" width="19" style="5" hidden="1"/>
    <col min="516" max="516" width="25.42578125" style="5" hidden="1"/>
    <col min="517" max="517" width="22.140625" style="5" hidden="1"/>
    <col min="518" max="518" width="7.42578125" style="5" hidden="1"/>
    <col min="519" max="519" width="16" style="5" hidden="1"/>
    <col min="520" max="520" width="0" style="5" hidden="1"/>
    <col min="521" max="521" width="23.42578125" style="5" hidden="1"/>
    <col min="522" max="522" width="26.5703125" style="5" hidden="1"/>
    <col min="523" max="523" width="24.5703125" style="5" hidden="1"/>
    <col min="524" max="524" width="23.140625" style="5" hidden="1"/>
    <col min="525" max="525" width="24" style="5" hidden="1"/>
    <col min="526" max="526" width="25.5703125" style="5" hidden="1"/>
    <col min="527" max="527" width="23.7109375" style="5" hidden="1"/>
    <col min="528" max="528" width="12.28515625" style="5" hidden="1"/>
    <col min="529" max="529" width="14.85546875" style="5" hidden="1"/>
    <col min="530" max="531" width="17.42578125" style="5" hidden="1"/>
    <col min="532" max="532" width="18" style="5" hidden="1"/>
    <col min="533" max="769" width="11.42578125" style="5" hidden="1"/>
    <col min="770" max="771" width="19" style="5" hidden="1"/>
    <col min="772" max="772" width="25.42578125" style="5" hidden="1"/>
    <col min="773" max="773" width="22.140625" style="5" hidden="1"/>
    <col min="774" max="774" width="7.42578125" style="5" hidden="1"/>
    <col min="775" max="775" width="16" style="5" hidden="1"/>
    <col min="776" max="776" width="0" style="5" hidden="1"/>
    <col min="777" max="777" width="23.42578125" style="5" hidden="1"/>
    <col min="778" max="778" width="26.5703125" style="5" hidden="1"/>
    <col min="779" max="779" width="24.5703125" style="5" hidden="1"/>
    <col min="780" max="780" width="23.140625" style="5" hidden="1"/>
    <col min="781" max="781" width="24" style="5" hidden="1"/>
    <col min="782" max="782" width="25.5703125" style="5" hidden="1"/>
    <col min="783" max="783" width="23.7109375" style="5" hidden="1"/>
    <col min="784" max="784" width="12.28515625" style="5" hidden="1"/>
    <col min="785" max="785" width="14.85546875" style="5" hidden="1"/>
    <col min="786" max="787" width="17.42578125" style="5" hidden="1"/>
    <col min="788" max="788" width="18" style="5" hidden="1"/>
    <col min="789" max="1025" width="11.42578125" style="5" hidden="1"/>
    <col min="1026" max="1027" width="19" style="5" hidden="1"/>
    <col min="1028" max="1028" width="25.42578125" style="5" hidden="1"/>
    <col min="1029" max="1029" width="22.140625" style="5" hidden="1"/>
    <col min="1030" max="1030" width="7.42578125" style="5" hidden="1"/>
    <col min="1031" max="1031" width="16" style="5" hidden="1"/>
    <col min="1032" max="1032" width="0" style="5" hidden="1"/>
    <col min="1033" max="1033" width="23.42578125" style="5" hidden="1"/>
    <col min="1034" max="1034" width="26.5703125" style="5" hidden="1"/>
    <col min="1035" max="1035" width="24.5703125" style="5" hidden="1"/>
    <col min="1036" max="1036" width="23.140625" style="5" hidden="1"/>
    <col min="1037" max="1037" width="24" style="5" hidden="1"/>
    <col min="1038" max="1038" width="25.5703125" style="5" hidden="1"/>
    <col min="1039" max="1039" width="23.7109375" style="5" hidden="1"/>
    <col min="1040" max="1040" width="12.28515625" style="5" hidden="1"/>
    <col min="1041" max="1041" width="14.85546875" style="5" hidden="1"/>
    <col min="1042" max="1043" width="17.42578125" style="5" hidden="1"/>
    <col min="1044" max="1044" width="18" style="5" hidden="1"/>
    <col min="1045" max="1281" width="11.42578125" style="5" hidden="1"/>
    <col min="1282" max="1283" width="19" style="5" hidden="1"/>
    <col min="1284" max="1284" width="25.42578125" style="5" hidden="1"/>
    <col min="1285" max="1285" width="22.140625" style="5" hidden="1"/>
    <col min="1286" max="1286" width="7.42578125" style="5" hidden="1"/>
    <col min="1287" max="1287" width="16" style="5" hidden="1"/>
    <col min="1288" max="1288" width="0" style="5" hidden="1"/>
    <col min="1289" max="1289" width="23.42578125" style="5" hidden="1"/>
    <col min="1290" max="1290" width="26.5703125" style="5" hidden="1"/>
    <col min="1291" max="1291" width="24.5703125" style="5" hidden="1"/>
    <col min="1292" max="1292" width="23.140625" style="5" hidden="1"/>
    <col min="1293" max="1293" width="24" style="5" hidden="1"/>
    <col min="1294" max="1294" width="25.5703125" style="5" hidden="1"/>
    <col min="1295" max="1295" width="23.7109375" style="5" hidden="1"/>
    <col min="1296" max="1296" width="12.28515625" style="5" hidden="1"/>
    <col min="1297" max="1297" width="14.85546875" style="5" hidden="1"/>
    <col min="1298" max="1299" width="17.42578125" style="5" hidden="1"/>
    <col min="1300" max="1300" width="18" style="5" hidden="1"/>
    <col min="1301" max="1537" width="11.42578125" style="5" hidden="1"/>
    <col min="1538" max="1539" width="19" style="5" hidden="1"/>
    <col min="1540" max="1540" width="25.42578125" style="5" hidden="1"/>
    <col min="1541" max="1541" width="22.140625" style="5" hidden="1"/>
    <col min="1542" max="1542" width="7.42578125" style="5" hidden="1"/>
    <col min="1543" max="1543" width="16" style="5" hidden="1"/>
    <col min="1544" max="1544" width="0" style="5" hidden="1"/>
    <col min="1545" max="1545" width="23.42578125" style="5" hidden="1"/>
    <col min="1546" max="1546" width="26.5703125" style="5" hidden="1"/>
    <col min="1547" max="1547" width="24.5703125" style="5" hidden="1"/>
    <col min="1548" max="1548" width="23.140625" style="5" hidden="1"/>
    <col min="1549" max="1549" width="24" style="5" hidden="1"/>
    <col min="1550" max="1550" width="25.5703125" style="5" hidden="1"/>
    <col min="1551" max="1551" width="23.7109375" style="5" hidden="1"/>
    <col min="1552" max="1552" width="12.28515625" style="5" hidden="1"/>
    <col min="1553" max="1553" width="14.85546875" style="5" hidden="1"/>
    <col min="1554" max="1555" width="17.42578125" style="5" hidden="1"/>
    <col min="1556" max="1556" width="18" style="5" hidden="1"/>
    <col min="1557" max="1793" width="11.42578125" style="5" hidden="1"/>
    <col min="1794" max="1795" width="19" style="5" hidden="1"/>
    <col min="1796" max="1796" width="25.42578125" style="5" hidden="1"/>
    <col min="1797" max="1797" width="22.140625" style="5" hidden="1"/>
    <col min="1798" max="1798" width="7.42578125" style="5" hidden="1"/>
    <col min="1799" max="1799" width="16" style="5" hidden="1"/>
    <col min="1800" max="1800" width="0" style="5" hidden="1"/>
    <col min="1801" max="1801" width="23.42578125" style="5" hidden="1"/>
    <col min="1802" max="1802" width="26.5703125" style="5" hidden="1"/>
    <col min="1803" max="1803" width="24.5703125" style="5" hidden="1"/>
    <col min="1804" max="1804" width="23.140625" style="5" hidden="1"/>
    <col min="1805" max="1805" width="24" style="5" hidden="1"/>
    <col min="1806" max="1806" width="25.5703125" style="5" hidden="1"/>
    <col min="1807" max="1807" width="23.7109375" style="5" hidden="1"/>
    <col min="1808" max="1808" width="12.28515625" style="5" hidden="1"/>
    <col min="1809" max="1809" width="14.85546875" style="5" hidden="1"/>
    <col min="1810" max="1811" width="17.42578125" style="5" hidden="1"/>
    <col min="1812" max="1812" width="18" style="5" hidden="1"/>
    <col min="1813" max="2049" width="11.42578125" style="5" hidden="1"/>
    <col min="2050" max="2051" width="19" style="5" hidden="1"/>
    <col min="2052" max="2052" width="25.42578125" style="5" hidden="1"/>
    <col min="2053" max="2053" width="22.140625" style="5" hidden="1"/>
    <col min="2054" max="2054" width="7.42578125" style="5" hidden="1"/>
    <col min="2055" max="2055" width="16" style="5" hidden="1"/>
    <col min="2056" max="2056" width="0" style="5" hidden="1"/>
    <col min="2057" max="2057" width="23.42578125" style="5" hidden="1"/>
    <col min="2058" max="2058" width="26.5703125" style="5" hidden="1"/>
    <col min="2059" max="2059" width="24.5703125" style="5" hidden="1"/>
    <col min="2060" max="2060" width="23.140625" style="5" hidden="1"/>
    <col min="2061" max="2061" width="24" style="5" hidden="1"/>
    <col min="2062" max="2062" width="25.5703125" style="5" hidden="1"/>
    <col min="2063" max="2063" width="23.7109375" style="5" hidden="1"/>
    <col min="2064" max="2064" width="12.28515625" style="5" hidden="1"/>
    <col min="2065" max="2065" width="14.85546875" style="5" hidden="1"/>
    <col min="2066" max="2067" width="17.42578125" style="5" hidden="1"/>
    <col min="2068" max="2068" width="18" style="5" hidden="1"/>
    <col min="2069" max="2305" width="11.42578125" style="5" hidden="1"/>
    <col min="2306" max="2307" width="19" style="5" hidden="1"/>
    <col min="2308" max="2308" width="25.42578125" style="5" hidden="1"/>
    <col min="2309" max="2309" width="22.140625" style="5" hidden="1"/>
    <col min="2310" max="2310" width="7.42578125" style="5" hidden="1"/>
    <col min="2311" max="2311" width="16" style="5" hidden="1"/>
    <col min="2312" max="2312" width="0" style="5" hidden="1"/>
    <col min="2313" max="2313" width="23.42578125" style="5" hidden="1"/>
    <col min="2314" max="2314" width="26.5703125" style="5" hidden="1"/>
    <col min="2315" max="2315" width="24.5703125" style="5" hidden="1"/>
    <col min="2316" max="2316" width="23.140625" style="5" hidden="1"/>
    <col min="2317" max="2317" width="24" style="5" hidden="1"/>
    <col min="2318" max="2318" width="25.5703125" style="5" hidden="1"/>
    <col min="2319" max="2319" width="23.7109375" style="5" hidden="1"/>
    <col min="2320" max="2320" width="12.28515625" style="5" hidden="1"/>
    <col min="2321" max="2321" width="14.85546875" style="5" hidden="1"/>
    <col min="2322" max="2323" width="17.42578125" style="5" hidden="1"/>
    <col min="2324" max="2324" width="18" style="5" hidden="1"/>
    <col min="2325" max="2561" width="11.42578125" style="5" hidden="1"/>
    <col min="2562" max="2563" width="19" style="5" hidden="1"/>
    <col min="2564" max="2564" width="25.42578125" style="5" hidden="1"/>
    <col min="2565" max="2565" width="22.140625" style="5" hidden="1"/>
    <col min="2566" max="2566" width="7.42578125" style="5" hidden="1"/>
    <col min="2567" max="2567" width="16" style="5" hidden="1"/>
    <col min="2568" max="2568" width="0" style="5" hidden="1"/>
    <col min="2569" max="2569" width="23.42578125" style="5" hidden="1"/>
    <col min="2570" max="2570" width="26.5703125" style="5" hidden="1"/>
    <col min="2571" max="2571" width="24.5703125" style="5" hidden="1"/>
    <col min="2572" max="2572" width="23.140625" style="5" hidden="1"/>
    <col min="2573" max="2573" width="24" style="5" hidden="1"/>
    <col min="2574" max="2574" width="25.5703125" style="5" hidden="1"/>
    <col min="2575" max="2575" width="23.7109375" style="5" hidden="1"/>
    <col min="2576" max="2576" width="12.28515625" style="5" hidden="1"/>
    <col min="2577" max="2577" width="14.85546875" style="5" hidden="1"/>
    <col min="2578" max="2579" width="17.42578125" style="5" hidden="1"/>
    <col min="2580" max="2580" width="18" style="5" hidden="1"/>
    <col min="2581" max="2817" width="11.42578125" style="5" hidden="1"/>
    <col min="2818" max="2819" width="19" style="5" hidden="1"/>
    <col min="2820" max="2820" width="25.42578125" style="5" hidden="1"/>
    <col min="2821" max="2821" width="22.140625" style="5" hidden="1"/>
    <col min="2822" max="2822" width="7.42578125" style="5" hidden="1"/>
    <col min="2823" max="2823" width="16" style="5" hidden="1"/>
    <col min="2824" max="2824" width="0" style="5" hidden="1"/>
    <col min="2825" max="2825" width="23.42578125" style="5" hidden="1"/>
    <col min="2826" max="2826" width="26.5703125" style="5" hidden="1"/>
    <col min="2827" max="2827" width="24.5703125" style="5" hidden="1"/>
    <col min="2828" max="2828" width="23.140625" style="5" hidden="1"/>
    <col min="2829" max="2829" width="24" style="5" hidden="1"/>
    <col min="2830" max="2830" width="25.5703125" style="5" hidden="1"/>
    <col min="2831" max="2831" width="23.7109375" style="5" hidden="1"/>
    <col min="2832" max="2832" width="12.28515625" style="5" hidden="1"/>
    <col min="2833" max="2833" width="14.85546875" style="5" hidden="1"/>
    <col min="2834" max="2835" width="17.42578125" style="5" hidden="1"/>
    <col min="2836" max="2836" width="18" style="5" hidden="1"/>
    <col min="2837" max="3073" width="11.42578125" style="5" hidden="1"/>
    <col min="3074" max="3075" width="19" style="5" hidden="1"/>
    <col min="3076" max="3076" width="25.42578125" style="5" hidden="1"/>
    <col min="3077" max="3077" width="22.140625" style="5" hidden="1"/>
    <col min="3078" max="3078" width="7.42578125" style="5" hidden="1"/>
    <col min="3079" max="3079" width="16" style="5" hidden="1"/>
    <col min="3080" max="3080" width="0" style="5" hidden="1"/>
    <col min="3081" max="3081" width="23.42578125" style="5" hidden="1"/>
    <col min="3082" max="3082" width="26.5703125" style="5" hidden="1"/>
    <col min="3083" max="3083" width="24.5703125" style="5" hidden="1"/>
    <col min="3084" max="3084" width="23.140625" style="5" hidden="1"/>
    <col min="3085" max="3085" width="24" style="5" hidden="1"/>
    <col min="3086" max="3086" width="25.5703125" style="5" hidden="1"/>
    <col min="3087" max="3087" width="23.7109375" style="5" hidden="1"/>
    <col min="3088" max="3088" width="12.28515625" style="5" hidden="1"/>
    <col min="3089" max="3089" width="14.85546875" style="5" hidden="1"/>
    <col min="3090" max="3091" width="17.42578125" style="5" hidden="1"/>
    <col min="3092" max="3092" width="18" style="5" hidden="1"/>
    <col min="3093" max="3329" width="11.42578125" style="5" hidden="1"/>
    <col min="3330" max="3331" width="19" style="5" hidden="1"/>
    <col min="3332" max="3332" width="25.42578125" style="5" hidden="1"/>
    <col min="3333" max="3333" width="22.140625" style="5" hidden="1"/>
    <col min="3334" max="3334" width="7.42578125" style="5" hidden="1"/>
    <col min="3335" max="3335" width="16" style="5" hidden="1"/>
    <col min="3336" max="3336" width="0" style="5" hidden="1"/>
    <col min="3337" max="3337" width="23.42578125" style="5" hidden="1"/>
    <col min="3338" max="3338" width="26.5703125" style="5" hidden="1"/>
    <col min="3339" max="3339" width="24.5703125" style="5" hidden="1"/>
    <col min="3340" max="3340" width="23.140625" style="5" hidden="1"/>
    <col min="3341" max="3341" width="24" style="5" hidden="1"/>
    <col min="3342" max="3342" width="25.5703125" style="5" hidden="1"/>
    <col min="3343" max="3343" width="23.7109375" style="5" hidden="1"/>
    <col min="3344" max="3344" width="12.28515625" style="5" hidden="1"/>
    <col min="3345" max="3345" width="14.85546875" style="5" hidden="1"/>
    <col min="3346" max="3347" width="17.42578125" style="5" hidden="1"/>
    <col min="3348" max="3348" width="18" style="5" hidden="1"/>
    <col min="3349" max="3585" width="11.42578125" style="5" hidden="1"/>
    <col min="3586" max="3587" width="19" style="5" hidden="1"/>
    <col min="3588" max="3588" width="25.42578125" style="5" hidden="1"/>
    <col min="3589" max="3589" width="22.140625" style="5" hidden="1"/>
    <col min="3590" max="3590" width="7.42578125" style="5" hidden="1"/>
    <col min="3591" max="3591" width="16" style="5" hidden="1"/>
    <col min="3592" max="3592" width="0" style="5" hidden="1"/>
    <col min="3593" max="3593" width="23.42578125" style="5" hidden="1"/>
    <col min="3594" max="3594" width="26.5703125" style="5" hidden="1"/>
    <col min="3595" max="3595" width="24.5703125" style="5" hidden="1"/>
    <col min="3596" max="3596" width="23.140625" style="5" hidden="1"/>
    <col min="3597" max="3597" width="24" style="5" hidden="1"/>
    <col min="3598" max="3598" width="25.5703125" style="5" hidden="1"/>
    <col min="3599" max="3599" width="23.7109375" style="5" hidden="1"/>
    <col min="3600" max="3600" width="12.28515625" style="5" hidden="1"/>
    <col min="3601" max="3601" width="14.85546875" style="5" hidden="1"/>
    <col min="3602" max="3603" width="17.42578125" style="5" hidden="1"/>
    <col min="3604" max="3604" width="18" style="5" hidden="1"/>
    <col min="3605" max="3841" width="11.42578125" style="5" hidden="1"/>
    <col min="3842" max="3843" width="19" style="5" hidden="1"/>
    <col min="3844" max="3844" width="25.42578125" style="5" hidden="1"/>
    <col min="3845" max="3845" width="22.140625" style="5" hidden="1"/>
    <col min="3846" max="3846" width="7.42578125" style="5" hidden="1"/>
    <col min="3847" max="3847" width="16" style="5" hidden="1"/>
    <col min="3848" max="3848" width="0" style="5" hidden="1"/>
    <col min="3849" max="3849" width="23.42578125" style="5" hidden="1"/>
    <col min="3850" max="3850" width="26.5703125" style="5" hidden="1"/>
    <col min="3851" max="3851" width="24.5703125" style="5" hidden="1"/>
    <col min="3852" max="3852" width="23.140625" style="5" hidden="1"/>
    <col min="3853" max="3853" width="24" style="5" hidden="1"/>
    <col min="3854" max="3854" width="25.5703125" style="5" hidden="1"/>
    <col min="3855" max="3855" width="23.7109375" style="5" hidden="1"/>
    <col min="3856" max="3856" width="12.28515625" style="5" hidden="1"/>
    <col min="3857" max="3857" width="14.85546875" style="5" hidden="1"/>
    <col min="3858" max="3859" width="17.42578125" style="5" hidden="1"/>
    <col min="3860" max="3860" width="18" style="5" hidden="1"/>
    <col min="3861" max="4097" width="11.42578125" style="5" hidden="1"/>
    <col min="4098" max="4099" width="19" style="5" hidden="1"/>
    <col min="4100" max="4100" width="25.42578125" style="5" hidden="1"/>
    <col min="4101" max="4101" width="22.140625" style="5" hidden="1"/>
    <col min="4102" max="4102" width="7.42578125" style="5" hidden="1"/>
    <col min="4103" max="4103" width="16" style="5" hidden="1"/>
    <col min="4104" max="4104" width="0" style="5" hidden="1"/>
    <col min="4105" max="4105" width="23.42578125" style="5" hidden="1"/>
    <col min="4106" max="4106" width="26.5703125" style="5" hidden="1"/>
    <col min="4107" max="4107" width="24.5703125" style="5" hidden="1"/>
    <col min="4108" max="4108" width="23.140625" style="5" hidden="1"/>
    <col min="4109" max="4109" width="24" style="5" hidden="1"/>
    <col min="4110" max="4110" width="25.5703125" style="5" hidden="1"/>
    <col min="4111" max="4111" width="23.7109375" style="5" hidden="1"/>
    <col min="4112" max="4112" width="12.28515625" style="5" hidden="1"/>
    <col min="4113" max="4113" width="14.85546875" style="5" hidden="1"/>
    <col min="4114" max="4115" width="17.42578125" style="5" hidden="1"/>
    <col min="4116" max="4116" width="18" style="5" hidden="1"/>
    <col min="4117" max="4353" width="11.42578125" style="5" hidden="1"/>
    <col min="4354" max="4355" width="19" style="5" hidden="1"/>
    <col min="4356" max="4356" width="25.42578125" style="5" hidden="1"/>
    <col min="4357" max="4357" width="22.140625" style="5" hidden="1"/>
    <col min="4358" max="4358" width="7.42578125" style="5" hidden="1"/>
    <col min="4359" max="4359" width="16" style="5" hidden="1"/>
    <col min="4360" max="4360" width="0" style="5" hidden="1"/>
    <col min="4361" max="4361" width="23.42578125" style="5" hidden="1"/>
    <col min="4362" max="4362" width="26.5703125" style="5" hidden="1"/>
    <col min="4363" max="4363" width="24.5703125" style="5" hidden="1"/>
    <col min="4364" max="4364" width="23.140625" style="5" hidden="1"/>
    <col min="4365" max="4365" width="24" style="5" hidden="1"/>
    <col min="4366" max="4366" width="25.5703125" style="5" hidden="1"/>
    <col min="4367" max="4367" width="23.7109375" style="5" hidden="1"/>
    <col min="4368" max="4368" width="12.28515625" style="5" hidden="1"/>
    <col min="4369" max="4369" width="14.85546875" style="5" hidden="1"/>
    <col min="4370" max="4371" width="17.42578125" style="5" hidden="1"/>
    <col min="4372" max="4372" width="18" style="5" hidden="1"/>
    <col min="4373" max="4609" width="11.42578125" style="5" hidden="1"/>
    <col min="4610" max="4611" width="19" style="5" hidden="1"/>
    <col min="4612" max="4612" width="25.42578125" style="5" hidden="1"/>
    <col min="4613" max="4613" width="22.140625" style="5" hidden="1"/>
    <col min="4614" max="4614" width="7.42578125" style="5" hidden="1"/>
    <col min="4615" max="4615" width="16" style="5" hidden="1"/>
    <col min="4616" max="4616" width="0" style="5" hidden="1"/>
    <col min="4617" max="4617" width="23.42578125" style="5" hidden="1"/>
    <col min="4618" max="4618" width="26.5703125" style="5" hidden="1"/>
    <col min="4619" max="4619" width="24.5703125" style="5" hidden="1"/>
    <col min="4620" max="4620" width="23.140625" style="5" hidden="1"/>
    <col min="4621" max="4621" width="24" style="5" hidden="1"/>
    <col min="4622" max="4622" width="25.5703125" style="5" hidden="1"/>
    <col min="4623" max="4623" width="23.7109375" style="5" hidden="1"/>
    <col min="4624" max="4624" width="12.28515625" style="5" hidden="1"/>
    <col min="4625" max="4625" width="14.85546875" style="5" hidden="1"/>
    <col min="4626" max="4627" width="17.42578125" style="5" hidden="1"/>
    <col min="4628" max="4628" width="18" style="5" hidden="1"/>
    <col min="4629" max="4865" width="11.42578125" style="5" hidden="1"/>
    <col min="4866" max="4867" width="19" style="5" hidden="1"/>
    <col min="4868" max="4868" width="25.42578125" style="5" hidden="1"/>
    <col min="4869" max="4869" width="22.140625" style="5" hidden="1"/>
    <col min="4870" max="4870" width="7.42578125" style="5" hidden="1"/>
    <col min="4871" max="4871" width="16" style="5" hidden="1"/>
    <col min="4872" max="4872" width="0" style="5" hidden="1"/>
    <col min="4873" max="4873" width="23.42578125" style="5" hidden="1"/>
    <col min="4874" max="4874" width="26.5703125" style="5" hidden="1"/>
    <col min="4875" max="4875" width="24.5703125" style="5" hidden="1"/>
    <col min="4876" max="4876" width="23.140625" style="5" hidden="1"/>
    <col min="4877" max="4877" width="24" style="5" hidden="1"/>
    <col min="4878" max="4878" width="25.5703125" style="5" hidden="1"/>
    <col min="4879" max="4879" width="23.7109375" style="5" hidden="1"/>
    <col min="4880" max="4880" width="12.28515625" style="5" hidden="1"/>
    <col min="4881" max="4881" width="14.85546875" style="5" hidden="1"/>
    <col min="4882" max="4883" width="17.42578125" style="5" hidden="1"/>
    <col min="4884" max="4884" width="18" style="5" hidden="1"/>
    <col min="4885" max="5121" width="11.42578125" style="5" hidden="1"/>
    <col min="5122" max="5123" width="19" style="5" hidden="1"/>
    <col min="5124" max="5124" width="25.42578125" style="5" hidden="1"/>
    <col min="5125" max="5125" width="22.140625" style="5" hidden="1"/>
    <col min="5126" max="5126" width="7.42578125" style="5" hidden="1"/>
    <col min="5127" max="5127" width="16" style="5" hidden="1"/>
    <col min="5128" max="5128" width="0" style="5" hidden="1"/>
    <col min="5129" max="5129" width="23.42578125" style="5" hidden="1"/>
    <col min="5130" max="5130" width="26.5703125" style="5" hidden="1"/>
    <col min="5131" max="5131" width="24.5703125" style="5" hidden="1"/>
    <col min="5132" max="5132" width="23.140625" style="5" hidden="1"/>
    <col min="5133" max="5133" width="24" style="5" hidden="1"/>
    <col min="5134" max="5134" width="25.5703125" style="5" hidden="1"/>
    <col min="5135" max="5135" width="23.7109375" style="5" hidden="1"/>
    <col min="5136" max="5136" width="12.28515625" style="5" hidden="1"/>
    <col min="5137" max="5137" width="14.85546875" style="5" hidden="1"/>
    <col min="5138" max="5139" width="17.42578125" style="5" hidden="1"/>
    <col min="5140" max="5140" width="18" style="5" hidden="1"/>
    <col min="5141" max="5377" width="11.42578125" style="5" hidden="1"/>
    <col min="5378" max="5379" width="19" style="5" hidden="1"/>
    <col min="5380" max="5380" width="25.42578125" style="5" hidden="1"/>
    <col min="5381" max="5381" width="22.140625" style="5" hidden="1"/>
    <col min="5382" max="5382" width="7.42578125" style="5" hidden="1"/>
    <col min="5383" max="5383" width="16" style="5" hidden="1"/>
    <col min="5384" max="5384" width="0" style="5" hidden="1"/>
    <col min="5385" max="5385" width="23.42578125" style="5" hidden="1"/>
    <col min="5386" max="5386" width="26.5703125" style="5" hidden="1"/>
    <col min="5387" max="5387" width="24.5703125" style="5" hidden="1"/>
    <col min="5388" max="5388" width="23.140625" style="5" hidden="1"/>
    <col min="5389" max="5389" width="24" style="5" hidden="1"/>
    <col min="5390" max="5390" width="25.5703125" style="5" hidden="1"/>
    <col min="5391" max="5391" width="23.7109375" style="5" hidden="1"/>
    <col min="5392" max="5392" width="12.28515625" style="5" hidden="1"/>
    <col min="5393" max="5393" width="14.85546875" style="5" hidden="1"/>
    <col min="5394" max="5395" width="17.42578125" style="5" hidden="1"/>
    <col min="5396" max="5396" width="18" style="5" hidden="1"/>
    <col min="5397" max="5633" width="11.42578125" style="5" hidden="1"/>
    <col min="5634" max="5635" width="19" style="5" hidden="1"/>
    <col min="5636" max="5636" width="25.42578125" style="5" hidden="1"/>
    <col min="5637" max="5637" width="22.140625" style="5" hidden="1"/>
    <col min="5638" max="5638" width="7.42578125" style="5" hidden="1"/>
    <col min="5639" max="5639" width="16" style="5" hidden="1"/>
    <col min="5640" max="5640" width="0" style="5" hidden="1"/>
    <col min="5641" max="5641" width="23.42578125" style="5" hidden="1"/>
    <col min="5642" max="5642" width="26.5703125" style="5" hidden="1"/>
    <col min="5643" max="5643" width="24.5703125" style="5" hidden="1"/>
    <col min="5644" max="5644" width="23.140625" style="5" hidden="1"/>
    <col min="5645" max="5645" width="24" style="5" hidden="1"/>
    <col min="5646" max="5646" width="25.5703125" style="5" hidden="1"/>
    <col min="5647" max="5647" width="23.7109375" style="5" hidden="1"/>
    <col min="5648" max="5648" width="12.28515625" style="5" hidden="1"/>
    <col min="5649" max="5649" width="14.85546875" style="5" hidden="1"/>
    <col min="5650" max="5651" width="17.42578125" style="5" hidden="1"/>
    <col min="5652" max="5652" width="18" style="5" hidden="1"/>
    <col min="5653" max="5889" width="11.42578125" style="5" hidden="1"/>
    <col min="5890" max="5891" width="19" style="5" hidden="1"/>
    <col min="5892" max="5892" width="25.42578125" style="5" hidden="1"/>
    <col min="5893" max="5893" width="22.140625" style="5" hidden="1"/>
    <col min="5894" max="5894" width="7.42578125" style="5" hidden="1"/>
    <col min="5895" max="5895" width="16" style="5" hidden="1"/>
    <col min="5896" max="5896" width="0" style="5" hidden="1"/>
    <col min="5897" max="5897" width="23.42578125" style="5" hidden="1"/>
    <col min="5898" max="5898" width="26.5703125" style="5" hidden="1"/>
    <col min="5899" max="5899" width="24.5703125" style="5" hidden="1"/>
    <col min="5900" max="5900" width="23.140625" style="5" hidden="1"/>
    <col min="5901" max="5901" width="24" style="5" hidden="1"/>
    <col min="5902" max="5902" width="25.5703125" style="5" hidden="1"/>
    <col min="5903" max="5903" width="23.7109375" style="5" hidden="1"/>
    <col min="5904" max="5904" width="12.28515625" style="5" hidden="1"/>
    <col min="5905" max="5905" width="14.85546875" style="5" hidden="1"/>
    <col min="5906" max="5907" width="17.42578125" style="5" hidden="1"/>
    <col min="5908" max="5908" width="18" style="5" hidden="1"/>
    <col min="5909" max="6145" width="11.42578125" style="5" hidden="1"/>
    <col min="6146" max="6147" width="19" style="5" hidden="1"/>
    <col min="6148" max="6148" width="25.42578125" style="5" hidden="1"/>
    <col min="6149" max="6149" width="22.140625" style="5" hidden="1"/>
    <col min="6150" max="6150" width="7.42578125" style="5" hidden="1"/>
    <col min="6151" max="6151" width="16" style="5" hidden="1"/>
    <col min="6152" max="6152" width="0" style="5" hidden="1"/>
    <col min="6153" max="6153" width="23.42578125" style="5" hidden="1"/>
    <col min="6154" max="6154" width="26.5703125" style="5" hidden="1"/>
    <col min="6155" max="6155" width="24.5703125" style="5" hidden="1"/>
    <col min="6156" max="6156" width="23.140625" style="5" hidden="1"/>
    <col min="6157" max="6157" width="24" style="5" hidden="1"/>
    <col min="6158" max="6158" width="25.5703125" style="5" hidden="1"/>
    <col min="6159" max="6159" width="23.7109375" style="5" hidden="1"/>
    <col min="6160" max="6160" width="12.28515625" style="5" hidden="1"/>
    <col min="6161" max="6161" width="14.85546875" style="5" hidden="1"/>
    <col min="6162" max="6163" width="17.42578125" style="5" hidden="1"/>
    <col min="6164" max="6164" width="18" style="5" hidden="1"/>
    <col min="6165" max="6401" width="11.42578125" style="5" hidden="1"/>
    <col min="6402" max="6403" width="19" style="5" hidden="1"/>
    <col min="6404" max="6404" width="25.42578125" style="5" hidden="1"/>
    <col min="6405" max="6405" width="22.140625" style="5" hidden="1"/>
    <col min="6406" max="6406" width="7.42578125" style="5" hidden="1"/>
    <col min="6407" max="6407" width="16" style="5" hidden="1"/>
    <col min="6408" max="6408" width="0" style="5" hidden="1"/>
    <col min="6409" max="6409" width="23.42578125" style="5" hidden="1"/>
    <col min="6410" max="6410" width="26.5703125" style="5" hidden="1"/>
    <col min="6411" max="6411" width="24.5703125" style="5" hidden="1"/>
    <col min="6412" max="6412" width="23.140625" style="5" hidden="1"/>
    <col min="6413" max="6413" width="24" style="5" hidden="1"/>
    <col min="6414" max="6414" width="25.5703125" style="5" hidden="1"/>
    <col min="6415" max="6415" width="23.7109375" style="5" hidden="1"/>
    <col min="6416" max="6416" width="12.28515625" style="5" hidden="1"/>
    <col min="6417" max="6417" width="14.85546875" style="5" hidden="1"/>
    <col min="6418" max="6419" width="17.42578125" style="5" hidden="1"/>
    <col min="6420" max="6420" width="18" style="5" hidden="1"/>
    <col min="6421" max="6657" width="11.42578125" style="5" hidden="1"/>
    <col min="6658" max="6659" width="19" style="5" hidden="1"/>
    <col min="6660" max="6660" width="25.42578125" style="5" hidden="1"/>
    <col min="6661" max="6661" width="22.140625" style="5" hidden="1"/>
    <col min="6662" max="6662" width="7.42578125" style="5" hidden="1"/>
    <col min="6663" max="6663" width="16" style="5" hidden="1"/>
    <col min="6664" max="6664" width="0" style="5" hidden="1"/>
    <col min="6665" max="6665" width="23.42578125" style="5" hidden="1"/>
    <col min="6666" max="6666" width="26.5703125" style="5" hidden="1"/>
    <col min="6667" max="6667" width="24.5703125" style="5" hidden="1"/>
    <col min="6668" max="6668" width="23.140625" style="5" hidden="1"/>
    <col min="6669" max="6669" width="24" style="5" hidden="1"/>
    <col min="6670" max="6670" width="25.5703125" style="5" hidden="1"/>
    <col min="6671" max="6671" width="23.7109375" style="5" hidden="1"/>
    <col min="6672" max="6672" width="12.28515625" style="5" hidden="1"/>
    <col min="6673" max="6673" width="14.85546875" style="5" hidden="1"/>
    <col min="6674" max="6675" width="17.42578125" style="5" hidden="1"/>
    <col min="6676" max="6676" width="18" style="5" hidden="1"/>
    <col min="6677" max="6913" width="11.42578125" style="5" hidden="1"/>
    <col min="6914" max="6915" width="19" style="5" hidden="1"/>
    <col min="6916" max="6916" width="25.42578125" style="5" hidden="1"/>
    <col min="6917" max="6917" width="22.140625" style="5" hidden="1"/>
    <col min="6918" max="6918" width="7.42578125" style="5" hidden="1"/>
    <col min="6919" max="6919" width="16" style="5" hidden="1"/>
    <col min="6920" max="6920" width="0" style="5" hidden="1"/>
    <col min="6921" max="6921" width="23.42578125" style="5" hidden="1"/>
    <col min="6922" max="6922" width="26.5703125" style="5" hidden="1"/>
    <col min="6923" max="6923" width="24.5703125" style="5" hidden="1"/>
    <col min="6924" max="6924" width="23.140625" style="5" hidden="1"/>
    <col min="6925" max="6925" width="24" style="5" hidden="1"/>
    <col min="6926" max="6926" width="25.5703125" style="5" hidden="1"/>
    <col min="6927" max="6927" width="23.7109375" style="5" hidden="1"/>
    <col min="6928" max="6928" width="12.28515625" style="5" hidden="1"/>
    <col min="6929" max="6929" width="14.85546875" style="5" hidden="1"/>
    <col min="6930" max="6931" width="17.42578125" style="5" hidden="1"/>
    <col min="6932" max="6932" width="18" style="5" hidden="1"/>
    <col min="6933" max="7169" width="11.42578125" style="5" hidden="1"/>
    <col min="7170" max="7171" width="19" style="5" hidden="1"/>
    <col min="7172" max="7172" width="25.42578125" style="5" hidden="1"/>
    <col min="7173" max="7173" width="22.140625" style="5" hidden="1"/>
    <col min="7174" max="7174" width="7.42578125" style="5" hidden="1"/>
    <col min="7175" max="7175" width="16" style="5" hidden="1"/>
    <col min="7176" max="7176" width="0" style="5" hidden="1"/>
    <col min="7177" max="7177" width="23.42578125" style="5" hidden="1"/>
    <col min="7178" max="7178" width="26.5703125" style="5" hidden="1"/>
    <col min="7179" max="7179" width="24.5703125" style="5" hidden="1"/>
    <col min="7180" max="7180" width="23.140625" style="5" hidden="1"/>
    <col min="7181" max="7181" width="24" style="5" hidden="1"/>
    <col min="7182" max="7182" width="25.5703125" style="5" hidden="1"/>
    <col min="7183" max="7183" width="23.7109375" style="5" hidden="1"/>
    <col min="7184" max="7184" width="12.28515625" style="5" hidden="1"/>
    <col min="7185" max="7185" width="14.85546875" style="5" hidden="1"/>
    <col min="7186" max="7187" width="17.42578125" style="5" hidden="1"/>
    <col min="7188" max="7188" width="18" style="5" hidden="1"/>
    <col min="7189" max="7425" width="11.42578125" style="5" hidden="1"/>
    <col min="7426" max="7427" width="19" style="5" hidden="1"/>
    <col min="7428" max="7428" width="25.42578125" style="5" hidden="1"/>
    <col min="7429" max="7429" width="22.140625" style="5" hidden="1"/>
    <col min="7430" max="7430" width="7.42578125" style="5" hidden="1"/>
    <col min="7431" max="7431" width="16" style="5" hidden="1"/>
    <col min="7432" max="7432" width="0" style="5" hidden="1"/>
    <col min="7433" max="7433" width="23.42578125" style="5" hidden="1"/>
    <col min="7434" max="7434" width="26.5703125" style="5" hidden="1"/>
    <col min="7435" max="7435" width="24.5703125" style="5" hidden="1"/>
    <col min="7436" max="7436" width="23.140625" style="5" hidden="1"/>
    <col min="7437" max="7437" width="24" style="5" hidden="1"/>
    <col min="7438" max="7438" width="25.5703125" style="5" hidden="1"/>
    <col min="7439" max="7439" width="23.7109375" style="5" hidden="1"/>
    <col min="7440" max="7440" width="12.28515625" style="5" hidden="1"/>
    <col min="7441" max="7441" width="14.85546875" style="5" hidden="1"/>
    <col min="7442" max="7443" width="17.42578125" style="5" hidden="1"/>
    <col min="7444" max="7444" width="18" style="5" hidden="1"/>
    <col min="7445" max="7681" width="11.42578125" style="5" hidden="1"/>
    <col min="7682" max="7683" width="19" style="5" hidden="1"/>
    <col min="7684" max="7684" width="25.42578125" style="5" hidden="1"/>
    <col min="7685" max="7685" width="22.140625" style="5" hidden="1"/>
    <col min="7686" max="7686" width="7.42578125" style="5" hidden="1"/>
    <col min="7687" max="7687" width="16" style="5" hidden="1"/>
    <col min="7688" max="7688" width="0" style="5" hidden="1"/>
    <col min="7689" max="7689" width="23.42578125" style="5" hidden="1"/>
    <col min="7690" max="7690" width="26.5703125" style="5" hidden="1"/>
    <col min="7691" max="7691" width="24.5703125" style="5" hidden="1"/>
    <col min="7692" max="7692" width="23.140625" style="5" hidden="1"/>
    <col min="7693" max="7693" width="24" style="5" hidden="1"/>
    <col min="7694" max="7694" width="25.5703125" style="5" hidden="1"/>
    <col min="7695" max="7695" width="23.7109375" style="5" hidden="1"/>
    <col min="7696" max="7696" width="12.28515625" style="5" hidden="1"/>
    <col min="7697" max="7697" width="14.85546875" style="5" hidden="1"/>
    <col min="7698" max="7699" width="17.42578125" style="5" hidden="1"/>
    <col min="7700" max="7700" width="18" style="5" hidden="1"/>
    <col min="7701" max="7937" width="11.42578125" style="5" hidden="1"/>
    <col min="7938" max="7939" width="19" style="5" hidden="1"/>
    <col min="7940" max="7940" width="25.42578125" style="5" hidden="1"/>
    <col min="7941" max="7941" width="22.140625" style="5" hidden="1"/>
    <col min="7942" max="7942" width="7.42578125" style="5" hidden="1"/>
    <col min="7943" max="7943" width="16" style="5" hidden="1"/>
    <col min="7944" max="7944" width="0" style="5" hidden="1"/>
    <col min="7945" max="7945" width="23.42578125" style="5" hidden="1"/>
    <col min="7946" max="7946" width="26.5703125" style="5" hidden="1"/>
    <col min="7947" max="7947" width="24.5703125" style="5" hidden="1"/>
    <col min="7948" max="7948" width="23.140625" style="5" hidden="1"/>
    <col min="7949" max="7949" width="24" style="5" hidden="1"/>
    <col min="7950" max="7950" width="25.5703125" style="5" hidden="1"/>
    <col min="7951" max="7951" width="23.7109375" style="5" hidden="1"/>
    <col min="7952" max="7952" width="12.28515625" style="5" hidden="1"/>
    <col min="7953" max="7953" width="14.85546875" style="5" hidden="1"/>
    <col min="7954" max="7955" width="17.42578125" style="5" hidden="1"/>
    <col min="7956" max="7956" width="18" style="5" hidden="1"/>
    <col min="7957" max="8193" width="11.42578125" style="5" hidden="1"/>
    <col min="8194" max="8195" width="19" style="5" hidden="1"/>
    <col min="8196" max="8196" width="25.42578125" style="5" hidden="1"/>
    <col min="8197" max="8197" width="22.140625" style="5" hidden="1"/>
    <col min="8198" max="8198" width="7.42578125" style="5" hidden="1"/>
    <col min="8199" max="8199" width="16" style="5" hidden="1"/>
    <col min="8200" max="8200" width="0" style="5" hidden="1"/>
    <col min="8201" max="8201" width="23.42578125" style="5" hidden="1"/>
    <col min="8202" max="8202" width="26.5703125" style="5" hidden="1"/>
    <col min="8203" max="8203" width="24.5703125" style="5" hidden="1"/>
    <col min="8204" max="8204" width="23.140625" style="5" hidden="1"/>
    <col min="8205" max="8205" width="24" style="5" hidden="1"/>
    <col min="8206" max="8206" width="25.5703125" style="5" hidden="1"/>
    <col min="8207" max="8207" width="23.7109375" style="5" hidden="1"/>
    <col min="8208" max="8208" width="12.28515625" style="5" hidden="1"/>
    <col min="8209" max="8209" width="14.85546875" style="5" hidden="1"/>
    <col min="8210" max="8211" width="17.42578125" style="5" hidden="1"/>
    <col min="8212" max="8212" width="18" style="5" hidden="1"/>
    <col min="8213" max="8449" width="11.42578125" style="5" hidden="1"/>
    <col min="8450" max="8451" width="19" style="5" hidden="1"/>
    <col min="8452" max="8452" width="25.42578125" style="5" hidden="1"/>
    <col min="8453" max="8453" width="22.140625" style="5" hidden="1"/>
    <col min="8454" max="8454" width="7.42578125" style="5" hidden="1"/>
    <col min="8455" max="8455" width="16" style="5" hidden="1"/>
    <col min="8456" max="8456" width="0" style="5" hidden="1"/>
    <col min="8457" max="8457" width="23.42578125" style="5" hidden="1"/>
    <col min="8458" max="8458" width="26.5703125" style="5" hidden="1"/>
    <col min="8459" max="8459" width="24.5703125" style="5" hidden="1"/>
    <col min="8460" max="8460" width="23.140625" style="5" hidden="1"/>
    <col min="8461" max="8461" width="24" style="5" hidden="1"/>
    <col min="8462" max="8462" width="25.5703125" style="5" hidden="1"/>
    <col min="8463" max="8463" width="23.7109375" style="5" hidden="1"/>
    <col min="8464" max="8464" width="12.28515625" style="5" hidden="1"/>
    <col min="8465" max="8465" width="14.85546875" style="5" hidden="1"/>
    <col min="8466" max="8467" width="17.42578125" style="5" hidden="1"/>
    <col min="8468" max="8468" width="18" style="5" hidden="1"/>
    <col min="8469" max="8705" width="11.42578125" style="5" hidden="1"/>
    <col min="8706" max="8707" width="19" style="5" hidden="1"/>
    <col min="8708" max="8708" width="25.42578125" style="5" hidden="1"/>
    <col min="8709" max="8709" width="22.140625" style="5" hidden="1"/>
    <col min="8710" max="8710" width="7.42578125" style="5" hidden="1"/>
    <col min="8711" max="8711" width="16" style="5" hidden="1"/>
    <col min="8712" max="8712" width="0" style="5" hidden="1"/>
    <col min="8713" max="8713" width="23.42578125" style="5" hidden="1"/>
    <col min="8714" max="8714" width="26.5703125" style="5" hidden="1"/>
    <col min="8715" max="8715" width="24.5703125" style="5" hidden="1"/>
    <col min="8716" max="8716" width="23.140625" style="5" hidden="1"/>
    <col min="8717" max="8717" width="24" style="5" hidden="1"/>
    <col min="8718" max="8718" width="25.5703125" style="5" hidden="1"/>
    <col min="8719" max="8719" width="23.7109375" style="5" hidden="1"/>
    <col min="8720" max="8720" width="12.28515625" style="5" hidden="1"/>
    <col min="8721" max="8721" width="14.85546875" style="5" hidden="1"/>
    <col min="8722" max="8723" width="17.42578125" style="5" hidden="1"/>
    <col min="8724" max="8724" width="18" style="5" hidden="1"/>
    <col min="8725" max="8961" width="11.42578125" style="5" hidden="1"/>
    <col min="8962" max="8963" width="19" style="5" hidden="1"/>
    <col min="8964" max="8964" width="25.42578125" style="5" hidden="1"/>
    <col min="8965" max="8965" width="22.140625" style="5" hidden="1"/>
    <col min="8966" max="8966" width="7.42578125" style="5" hidden="1"/>
    <col min="8967" max="8967" width="16" style="5" hidden="1"/>
    <col min="8968" max="8968" width="0" style="5" hidden="1"/>
    <col min="8969" max="8969" width="23.42578125" style="5" hidden="1"/>
    <col min="8970" max="8970" width="26.5703125" style="5" hidden="1"/>
    <col min="8971" max="8971" width="24.5703125" style="5" hidden="1"/>
    <col min="8972" max="8972" width="23.140625" style="5" hidden="1"/>
    <col min="8973" max="8973" width="24" style="5" hidden="1"/>
    <col min="8974" max="8974" width="25.5703125" style="5" hidden="1"/>
    <col min="8975" max="8975" width="23.7109375" style="5" hidden="1"/>
    <col min="8976" max="8976" width="12.28515625" style="5" hidden="1"/>
    <col min="8977" max="8977" width="14.85546875" style="5" hidden="1"/>
    <col min="8978" max="8979" width="17.42578125" style="5" hidden="1"/>
    <col min="8980" max="8980" width="18" style="5" hidden="1"/>
    <col min="8981" max="9217" width="11.42578125" style="5" hidden="1"/>
    <col min="9218" max="9219" width="19" style="5" hidden="1"/>
    <col min="9220" max="9220" width="25.42578125" style="5" hidden="1"/>
    <col min="9221" max="9221" width="22.140625" style="5" hidden="1"/>
    <col min="9222" max="9222" width="7.42578125" style="5" hidden="1"/>
    <col min="9223" max="9223" width="16" style="5" hidden="1"/>
    <col min="9224" max="9224" width="0" style="5" hidden="1"/>
    <col min="9225" max="9225" width="23.42578125" style="5" hidden="1"/>
    <col min="9226" max="9226" width="26.5703125" style="5" hidden="1"/>
    <col min="9227" max="9227" width="24.5703125" style="5" hidden="1"/>
    <col min="9228" max="9228" width="23.140625" style="5" hidden="1"/>
    <col min="9229" max="9229" width="24" style="5" hidden="1"/>
    <col min="9230" max="9230" width="25.5703125" style="5" hidden="1"/>
    <col min="9231" max="9231" width="23.7109375" style="5" hidden="1"/>
    <col min="9232" max="9232" width="12.28515625" style="5" hidden="1"/>
    <col min="9233" max="9233" width="14.85546875" style="5" hidden="1"/>
    <col min="9234" max="9235" width="17.42578125" style="5" hidden="1"/>
    <col min="9236" max="9236" width="18" style="5" hidden="1"/>
    <col min="9237" max="9473" width="11.42578125" style="5" hidden="1"/>
    <col min="9474" max="9475" width="19" style="5" hidden="1"/>
    <col min="9476" max="9476" width="25.42578125" style="5" hidden="1"/>
    <col min="9477" max="9477" width="22.140625" style="5" hidden="1"/>
    <col min="9478" max="9478" width="7.42578125" style="5" hidden="1"/>
    <col min="9479" max="9479" width="16" style="5" hidden="1"/>
    <col min="9480" max="9480" width="0" style="5" hidden="1"/>
    <col min="9481" max="9481" width="23.42578125" style="5" hidden="1"/>
    <col min="9482" max="9482" width="26.5703125" style="5" hidden="1"/>
    <col min="9483" max="9483" width="24.5703125" style="5" hidden="1"/>
    <col min="9484" max="9484" width="23.140625" style="5" hidden="1"/>
    <col min="9485" max="9485" width="24" style="5" hidden="1"/>
    <col min="9486" max="9486" width="25.5703125" style="5" hidden="1"/>
    <col min="9487" max="9487" width="23.7109375" style="5" hidden="1"/>
    <col min="9488" max="9488" width="12.28515625" style="5" hidden="1"/>
    <col min="9489" max="9489" width="14.85546875" style="5" hidden="1"/>
    <col min="9490" max="9491" width="17.42578125" style="5" hidden="1"/>
    <col min="9492" max="9492" width="18" style="5" hidden="1"/>
    <col min="9493" max="9729" width="11.42578125" style="5" hidden="1"/>
    <col min="9730" max="9731" width="19" style="5" hidden="1"/>
    <col min="9732" max="9732" width="25.42578125" style="5" hidden="1"/>
    <col min="9733" max="9733" width="22.140625" style="5" hidden="1"/>
    <col min="9734" max="9734" width="7.42578125" style="5" hidden="1"/>
    <col min="9735" max="9735" width="16" style="5" hidden="1"/>
    <col min="9736" max="9736" width="0" style="5" hidden="1"/>
    <col min="9737" max="9737" width="23.42578125" style="5" hidden="1"/>
    <col min="9738" max="9738" width="26.5703125" style="5" hidden="1"/>
    <col min="9739" max="9739" width="24.5703125" style="5" hidden="1"/>
    <col min="9740" max="9740" width="23.140625" style="5" hidden="1"/>
    <col min="9741" max="9741" width="24" style="5" hidden="1"/>
    <col min="9742" max="9742" width="25.5703125" style="5" hidden="1"/>
    <col min="9743" max="9743" width="23.7109375" style="5" hidden="1"/>
    <col min="9744" max="9744" width="12.28515625" style="5" hidden="1"/>
    <col min="9745" max="9745" width="14.85546875" style="5" hidden="1"/>
    <col min="9746" max="9747" width="17.42578125" style="5" hidden="1"/>
    <col min="9748" max="9748" width="18" style="5" hidden="1"/>
    <col min="9749" max="9985" width="11.42578125" style="5" hidden="1"/>
    <col min="9986" max="9987" width="19" style="5" hidden="1"/>
    <col min="9988" max="9988" width="25.42578125" style="5" hidden="1"/>
    <col min="9989" max="9989" width="22.140625" style="5" hidden="1"/>
    <col min="9990" max="9990" width="7.42578125" style="5" hidden="1"/>
    <col min="9991" max="9991" width="16" style="5" hidden="1"/>
    <col min="9992" max="9992" width="0" style="5" hidden="1"/>
    <col min="9993" max="9993" width="23.42578125" style="5" hidden="1"/>
    <col min="9994" max="9994" width="26.5703125" style="5" hidden="1"/>
    <col min="9995" max="9995" width="24.5703125" style="5" hidden="1"/>
    <col min="9996" max="9996" width="23.140625" style="5" hidden="1"/>
    <col min="9997" max="9997" width="24" style="5" hidden="1"/>
    <col min="9998" max="9998" width="25.5703125" style="5" hidden="1"/>
    <col min="9999" max="9999" width="23.7109375" style="5" hidden="1"/>
    <col min="10000" max="10000" width="12.28515625" style="5" hidden="1"/>
    <col min="10001" max="10001" width="14.85546875" style="5" hidden="1"/>
    <col min="10002" max="10003" width="17.42578125" style="5" hidden="1"/>
    <col min="10004" max="10004" width="18" style="5" hidden="1"/>
    <col min="10005" max="10241" width="11.42578125" style="5" hidden="1"/>
    <col min="10242" max="10243" width="19" style="5" hidden="1"/>
    <col min="10244" max="10244" width="25.42578125" style="5" hidden="1"/>
    <col min="10245" max="10245" width="22.140625" style="5" hidden="1"/>
    <col min="10246" max="10246" width="7.42578125" style="5" hidden="1"/>
    <col min="10247" max="10247" width="16" style="5" hidden="1"/>
    <col min="10248" max="10248" width="0" style="5" hidden="1"/>
    <col min="10249" max="10249" width="23.42578125" style="5" hidden="1"/>
    <col min="10250" max="10250" width="26.5703125" style="5" hidden="1"/>
    <col min="10251" max="10251" width="24.5703125" style="5" hidden="1"/>
    <col min="10252" max="10252" width="23.140625" style="5" hidden="1"/>
    <col min="10253" max="10253" width="24" style="5" hidden="1"/>
    <col min="10254" max="10254" width="25.5703125" style="5" hidden="1"/>
    <col min="10255" max="10255" width="23.7109375" style="5" hidden="1"/>
    <col min="10256" max="10256" width="12.28515625" style="5" hidden="1"/>
    <col min="10257" max="10257" width="14.85546875" style="5" hidden="1"/>
    <col min="10258" max="10259" width="17.42578125" style="5" hidden="1"/>
    <col min="10260" max="10260" width="18" style="5" hidden="1"/>
    <col min="10261" max="10497" width="11.42578125" style="5" hidden="1"/>
    <col min="10498" max="10499" width="19" style="5" hidden="1"/>
    <col min="10500" max="10500" width="25.42578125" style="5" hidden="1"/>
    <col min="10501" max="10501" width="22.140625" style="5" hidden="1"/>
    <col min="10502" max="10502" width="7.42578125" style="5" hidden="1"/>
    <col min="10503" max="10503" width="16" style="5" hidden="1"/>
    <col min="10504" max="10504" width="0" style="5" hidden="1"/>
    <col min="10505" max="10505" width="23.42578125" style="5" hidden="1"/>
    <col min="10506" max="10506" width="26.5703125" style="5" hidden="1"/>
    <col min="10507" max="10507" width="24.5703125" style="5" hidden="1"/>
    <col min="10508" max="10508" width="23.140625" style="5" hidden="1"/>
    <col min="10509" max="10509" width="24" style="5" hidden="1"/>
    <col min="10510" max="10510" width="25.5703125" style="5" hidden="1"/>
    <col min="10511" max="10511" width="23.7109375" style="5" hidden="1"/>
    <col min="10512" max="10512" width="12.28515625" style="5" hidden="1"/>
    <col min="10513" max="10513" width="14.85546875" style="5" hidden="1"/>
    <col min="10514" max="10515" width="17.42578125" style="5" hidden="1"/>
    <col min="10516" max="10516" width="18" style="5" hidden="1"/>
    <col min="10517" max="10753" width="11.42578125" style="5" hidden="1"/>
    <col min="10754" max="10755" width="19" style="5" hidden="1"/>
    <col min="10756" max="10756" width="25.42578125" style="5" hidden="1"/>
    <col min="10757" max="10757" width="22.140625" style="5" hidden="1"/>
    <col min="10758" max="10758" width="7.42578125" style="5" hidden="1"/>
    <col min="10759" max="10759" width="16" style="5" hidden="1"/>
    <col min="10760" max="10760" width="0" style="5" hidden="1"/>
    <col min="10761" max="10761" width="23.42578125" style="5" hidden="1"/>
    <col min="10762" max="10762" width="26.5703125" style="5" hidden="1"/>
    <col min="10763" max="10763" width="24.5703125" style="5" hidden="1"/>
    <col min="10764" max="10764" width="23.140625" style="5" hidden="1"/>
    <col min="10765" max="10765" width="24" style="5" hidden="1"/>
    <col min="10766" max="10766" width="25.5703125" style="5" hidden="1"/>
    <col min="10767" max="10767" width="23.7109375" style="5" hidden="1"/>
    <col min="10768" max="10768" width="12.28515625" style="5" hidden="1"/>
    <col min="10769" max="10769" width="14.85546875" style="5" hidden="1"/>
    <col min="10770" max="10771" width="17.42578125" style="5" hidden="1"/>
    <col min="10772" max="10772" width="18" style="5" hidden="1"/>
    <col min="10773" max="11009" width="11.42578125" style="5" hidden="1"/>
    <col min="11010" max="11011" width="19" style="5" hidden="1"/>
    <col min="11012" max="11012" width="25.42578125" style="5" hidden="1"/>
    <col min="11013" max="11013" width="22.140625" style="5" hidden="1"/>
    <col min="11014" max="11014" width="7.42578125" style="5" hidden="1"/>
    <col min="11015" max="11015" width="16" style="5" hidden="1"/>
    <col min="11016" max="11016" width="0" style="5" hidden="1"/>
    <col min="11017" max="11017" width="23.42578125" style="5" hidden="1"/>
    <col min="11018" max="11018" width="26.5703125" style="5" hidden="1"/>
    <col min="11019" max="11019" width="24.5703125" style="5" hidden="1"/>
    <col min="11020" max="11020" width="23.140625" style="5" hidden="1"/>
    <col min="11021" max="11021" width="24" style="5" hidden="1"/>
    <col min="11022" max="11022" width="25.5703125" style="5" hidden="1"/>
    <col min="11023" max="11023" width="23.7109375" style="5" hidden="1"/>
    <col min="11024" max="11024" width="12.28515625" style="5" hidden="1"/>
    <col min="11025" max="11025" width="14.85546875" style="5" hidden="1"/>
    <col min="11026" max="11027" width="17.42578125" style="5" hidden="1"/>
    <col min="11028" max="11028" width="18" style="5" hidden="1"/>
    <col min="11029" max="11265" width="11.42578125" style="5" hidden="1"/>
    <col min="11266" max="11267" width="19" style="5" hidden="1"/>
    <col min="11268" max="11268" width="25.42578125" style="5" hidden="1"/>
    <col min="11269" max="11269" width="22.140625" style="5" hidden="1"/>
    <col min="11270" max="11270" width="7.42578125" style="5" hidden="1"/>
    <col min="11271" max="11271" width="16" style="5" hidden="1"/>
    <col min="11272" max="11272" width="0" style="5" hidden="1"/>
    <col min="11273" max="11273" width="23.42578125" style="5" hidden="1"/>
    <col min="11274" max="11274" width="26.5703125" style="5" hidden="1"/>
    <col min="11275" max="11275" width="24.5703125" style="5" hidden="1"/>
    <col min="11276" max="11276" width="23.140625" style="5" hidden="1"/>
    <col min="11277" max="11277" width="24" style="5" hidden="1"/>
    <col min="11278" max="11278" width="25.5703125" style="5" hidden="1"/>
    <col min="11279" max="11279" width="23.7109375" style="5" hidden="1"/>
    <col min="11280" max="11280" width="12.28515625" style="5" hidden="1"/>
    <col min="11281" max="11281" width="14.85546875" style="5" hidden="1"/>
    <col min="11282" max="11283" width="17.42578125" style="5" hidden="1"/>
    <col min="11284" max="11284" width="18" style="5" hidden="1"/>
    <col min="11285" max="11521" width="11.42578125" style="5" hidden="1"/>
    <col min="11522" max="11523" width="19" style="5" hidden="1"/>
    <col min="11524" max="11524" width="25.42578125" style="5" hidden="1"/>
    <col min="11525" max="11525" width="22.140625" style="5" hidden="1"/>
    <col min="11526" max="11526" width="7.42578125" style="5" hidden="1"/>
    <col min="11527" max="11527" width="16" style="5" hidden="1"/>
    <col min="11528" max="11528" width="0" style="5" hidden="1"/>
    <col min="11529" max="11529" width="23.42578125" style="5" hidden="1"/>
    <col min="11530" max="11530" width="26.5703125" style="5" hidden="1"/>
    <col min="11531" max="11531" width="24.5703125" style="5" hidden="1"/>
    <col min="11532" max="11532" width="23.140625" style="5" hidden="1"/>
    <col min="11533" max="11533" width="24" style="5" hidden="1"/>
    <col min="11534" max="11534" width="25.5703125" style="5" hidden="1"/>
    <col min="11535" max="11535" width="23.7109375" style="5" hidden="1"/>
    <col min="11536" max="11536" width="12.28515625" style="5" hidden="1"/>
    <col min="11537" max="11537" width="14.85546875" style="5" hidden="1"/>
    <col min="11538" max="11539" width="17.42578125" style="5" hidden="1"/>
    <col min="11540" max="11540" width="18" style="5" hidden="1"/>
    <col min="11541" max="11777" width="11.42578125" style="5" hidden="1"/>
    <col min="11778" max="11779" width="19" style="5" hidden="1"/>
    <col min="11780" max="11780" width="25.42578125" style="5" hidden="1"/>
    <col min="11781" max="11781" width="22.140625" style="5" hidden="1"/>
    <col min="11782" max="11782" width="7.42578125" style="5" hidden="1"/>
    <col min="11783" max="11783" width="16" style="5" hidden="1"/>
    <col min="11784" max="11784" width="0" style="5" hidden="1"/>
    <col min="11785" max="11785" width="23.42578125" style="5" hidden="1"/>
    <col min="11786" max="11786" width="26.5703125" style="5" hidden="1"/>
    <col min="11787" max="11787" width="24.5703125" style="5" hidden="1"/>
    <col min="11788" max="11788" width="23.140625" style="5" hidden="1"/>
    <col min="11789" max="11789" width="24" style="5" hidden="1"/>
    <col min="11790" max="11790" width="25.5703125" style="5" hidden="1"/>
    <col min="11791" max="11791" width="23.7109375" style="5" hidden="1"/>
    <col min="11792" max="11792" width="12.28515625" style="5" hidden="1"/>
    <col min="11793" max="11793" width="14.85546875" style="5" hidden="1"/>
    <col min="11794" max="11795" width="17.42578125" style="5" hidden="1"/>
    <col min="11796" max="11796" width="18" style="5" hidden="1"/>
    <col min="11797" max="12033" width="11.42578125" style="5" hidden="1"/>
    <col min="12034" max="12035" width="19" style="5" hidden="1"/>
    <col min="12036" max="12036" width="25.42578125" style="5" hidden="1"/>
    <col min="12037" max="12037" width="22.140625" style="5" hidden="1"/>
    <col min="12038" max="12038" width="7.42578125" style="5" hidden="1"/>
    <col min="12039" max="12039" width="16" style="5" hidden="1"/>
    <col min="12040" max="12040" width="0" style="5" hidden="1"/>
    <col min="12041" max="12041" width="23.42578125" style="5" hidden="1"/>
    <col min="12042" max="12042" width="26.5703125" style="5" hidden="1"/>
    <col min="12043" max="12043" width="24.5703125" style="5" hidden="1"/>
    <col min="12044" max="12044" width="23.140625" style="5" hidden="1"/>
    <col min="12045" max="12045" width="24" style="5" hidden="1"/>
    <col min="12046" max="12046" width="25.5703125" style="5" hidden="1"/>
    <col min="12047" max="12047" width="23.7109375" style="5" hidden="1"/>
    <col min="12048" max="12048" width="12.28515625" style="5" hidden="1"/>
    <col min="12049" max="12049" width="14.85546875" style="5" hidden="1"/>
    <col min="12050" max="12051" width="17.42578125" style="5" hidden="1"/>
    <col min="12052" max="12052" width="18" style="5" hidden="1"/>
    <col min="12053" max="12289" width="11.42578125" style="5" hidden="1"/>
    <col min="12290" max="12291" width="19" style="5" hidden="1"/>
    <col min="12292" max="12292" width="25.42578125" style="5" hidden="1"/>
    <col min="12293" max="12293" width="22.140625" style="5" hidden="1"/>
    <col min="12294" max="12294" width="7.42578125" style="5" hidden="1"/>
    <col min="12295" max="12295" width="16" style="5" hidden="1"/>
    <col min="12296" max="12296" width="0" style="5" hidden="1"/>
    <col min="12297" max="12297" width="23.42578125" style="5" hidden="1"/>
    <col min="12298" max="12298" width="26.5703125" style="5" hidden="1"/>
    <col min="12299" max="12299" width="24.5703125" style="5" hidden="1"/>
    <col min="12300" max="12300" width="23.140625" style="5" hidden="1"/>
    <col min="12301" max="12301" width="24" style="5" hidden="1"/>
    <col min="12302" max="12302" width="25.5703125" style="5" hidden="1"/>
    <col min="12303" max="12303" width="23.7109375" style="5" hidden="1"/>
    <col min="12304" max="12304" width="12.28515625" style="5" hidden="1"/>
    <col min="12305" max="12305" width="14.85546875" style="5" hidden="1"/>
    <col min="12306" max="12307" width="17.42578125" style="5" hidden="1"/>
    <col min="12308" max="12308" width="18" style="5" hidden="1"/>
    <col min="12309" max="12545" width="11.42578125" style="5" hidden="1"/>
    <col min="12546" max="12547" width="19" style="5" hidden="1"/>
    <col min="12548" max="12548" width="25.42578125" style="5" hidden="1"/>
    <col min="12549" max="12549" width="22.140625" style="5" hidden="1"/>
    <col min="12550" max="12550" width="7.42578125" style="5" hidden="1"/>
    <col min="12551" max="12551" width="16" style="5" hidden="1"/>
    <col min="12552" max="12552" width="0" style="5" hidden="1"/>
    <col min="12553" max="12553" width="23.42578125" style="5" hidden="1"/>
    <col min="12554" max="12554" width="26.5703125" style="5" hidden="1"/>
    <col min="12555" max="12555" width="24.5703125" style="5" hidden="1"/>
    <col min="12556" max="12556" width="23.140625" style="5" hidden="1"/>
    <col min="12557" max="12557" width="24" style="5" hidden="1"/>
    <col min="12558" max="12558" width="25.5703125" style="5" hidden="1"/>
    <col min="12559" max="12559" width="23.7109375" style="5" hidden="1"/>
    <col min="12560" max="12560" width="12.28515625" style="5" hidden="1"/>
    <col min="12561" max="12561" width="14.85546875" style="5" hidden="1"/>
    <col min="12562" max="12563" width="17.42578125" style="5" hidden="1"/>
    <col min="12564" max="12564" width="18" style="5" hidden="1"/>
    <col min="12565" max="12801" width="11.42578125" style="5" hidden="1"/>
    <col min="12802" max="12803" width="19" style="5" hidden="1"/>
    <col min="12804" max="12804" width="25.42578125" style="5" hidden="1"/>
    <col min="12805" max="12805" width="22.140625" style="5" hidden="1"/>
    <col min="12806" max="12806" width="7.42578125" style="5" hidden="1"/>
    <col min="12807" max="12807" width="16" style="5" hidden="1"/>
    <col min="12808" max="12808" width="0" style="5" hidden="1"/>
    <col min="12809" max="12809" width="23.42578125" style="5" hidden="1"/>
    <col min="12810" max="12810" width="26.5703125" style="5" hidden="1"/>
    <col min="12811" max="12811" width="24.5703125" style="5" hidden="1"/>
    <col min="12812" max="12812" width="23.140625" style="5" hidden="1"/>
    <col min="12813" max="12813" width="24" style="5" hidden="1"/>
    <col min="12814" max="12814" width="25.5703125" style="5" hidden="1"/>
    <col min="12815" max="12815" width="23.7109375" style="5" hidden="1"/>
    <col min="12816" max="12816" width="12.28515625" style="5" hidden="1"/>
    <col min="12817" max="12817" width="14.85546875" style="5" hidden="1"/>
    <col min="12818" max="12819" width="17.42578125" style="5" hidden="1"/>
    <col min="12820" max="12820" width="18" style="5" hidden="1"/>
    <col min="12821" max="13057" width="11.42578125" style="5" hidden="1"/>
    <col min="13058" max="13059" width="19" style="5" hidden="1"/>
    <col min="13060" max="13060" width="25.42578125" style="5" hidden="1"/>
    <col min="13061" max="13061" width="22.140625" style="5" hidden="1"/>
    <col min="13062" max="13062" width="7.42578125" style="5" hidden="1"/>
    <col min="13063" max="13063" width="16" style="5" hidden="1"/>
    <col min="13064" max="13064" width="0" style="5" hidden="1"/>
    <col min="13065" max="13065" width="23.42578125" style="5" hidden="1"/>
    <col min="13066" max="13066" width="26.5703125" style="5" hidden="1"/>
    <col min="13067" max="13067" width="24.5703125" style="5" hidden="1"/>
    <col min="13068" max="13068" width="23.140625" style="5" hidden="1"/>
    <col min="13069" max="13069" width="24" style="5" hidden="1"/>
    <col min="13070" max="13070" width="25.5703125" style="5" hidden="1"/>
    <col min="13071" max="13071" width="23.7109375" style="5" hidden="1"/>
    <col min="13072" max="13072" width="12.28515625" style="5" hidden="1"/>
    <col min="13073" max="13073" width="14.85546875" style="5" hidden="1"/>
    <col min="13074" max="13075" width="17.42578125" style="5" hidden="1"/>
    <col min="13076" max="13076" width="18" style="5" hidden="1"/>
    <col min="13077" max="13313" width="11.42578125" style="5" hidden="1"/>
    <col min="13314" max="13315" width="19" style="5" hidden="1"/>
    <col min="13316" max="13316" width="25.42578125" style="5" hidden="1"/>
    <col min="13317" max="13317" width="22.140625" style="5" hidden="1"/>
    <col min="13318" max="13318" width="7.42578125" style="5" hidden="1"/>
    <col min="13319" max="13319" width="16" style="5" hidden="1"/>
    <col min="13320" max="13320" width="0" style="5" hidden="1"/>
    <col min="13321" max="13321" width="23.42578125" style="5" hidden="1"/>
    <col min="13322" max="13322" width="26.5703125" style="5" hidden="1"/>
    <col min="13323" max="13323" width="24.5703125" style="5" hidden="1"/>
    <col min="13324" max="13324" width="23.140625" style="5" hidden="1"/>
    <col min="13325" max="13325" width="24" style="5" hidden="1"/>
    <col min="13326" max="13326" width="25.5703125" style="5" hidden="1"/>
    <col min="13327" max="13327" width="23.7109375" style="5" hidden="1"/>
    <col min="13328" max="13328" width="12.28515625" style="5" hidden="1"/>
    <col min="13329" max="13329" width="14.85546875" style="5" hidden="1"/>
    <col min="13330" max="13331" width="17.42578125" style="5" hidden="1"/>
    <col min="13332" max="13332" width="18" style="5" hidden="1"/>
    <col min="13333" max="13569" width="11.42578125" style="5" hidden="1"/>
    <col min="13570" max="13571" width="19" style="5" hidden="1"/>
    <col min="13572" max="13572" width="25.42578125" style="5" hidden="1"/>
    <col min="13573" max="13573" width="22.140625" style="5" hidden="1"/>
    <col min="13574" max="13574" width="7.42578125" style="5" hidden="1"/>
    <col min="13575" max="13575" width="16" style="5" hidden="1"/>
    <col min="13576" max="13576" width="0" style="5" hidden="1"/>
    <col min="13577" max="13577" width="23.42578125" style="5" hidden="1"/>
    <col min="13578" max="13578" width="26.5703125" style="5" hidden="1"/>
    <col min="13579" max="13579" width="24.5703125" style="5" hidden="1"/>
    <col min="13580" max="13580" width="23.140625" style="5" hidden="1"/>
    <col min="13581" max="13581" width="24" style="5" hidden="1"/>
    <col min="13582" max="13582" width="25.5703125" style="5" hidden="1"/>
    <col min="13583" max="13583" width="23.7109375" style="5" hidden="1"/>
    <col min="13584" max="13584" width="12.28515625" style="5" hidden="1"/>
    <col min="13585" max="13585" width="14.85546875" style="5" hidden="1"/>
    <col min="13586" max="13587" width="17.42578125" style="5" hidden="1"/>
    <col min="13588" max="13588" width="18" style="5" hidden="1"/>
    <col min="13589" max="13825" width="11.42578125" style="5" hidden="1"/>
    <col min="13826" max="13827" width="19" style="5" hidden="1"/>
    <col min="13828" max="13828" width="25.42578125" style="5" hidden="1"/>
    <col min="13829" max="13829" width="22.140625" style="5" hidden="1"/>
    <col min="13830" max="13830" width="7.42578125" style="5" hidden="1"/>
    <col min="13831" max="13831" width="16" style="5" hidden="1"/>
    <col min="13832" max="13832" width="0" style="5" hidden="1"/>
    <col min="13833" max="13833" width="23.42578125" style="5" hidden="1"/>
    <col min="13834" max="13834" width="26.5703125" style="5" hidden="1"/>
    <col min="13835" max="13835" width="24.5703125" style="5" hidden="1"/>
    <col min="13836" max="13836" width="23.140625" style="5" hidden="1"/>
    <col min="13837" max="13837" width="24" style="5" hidden="1"/>
    <col min="13838" max="13838" width="25.5703125" style="5" hidden="1"/>
    <col min="13839" max="13839" width="23.7109375" style="5" hidden="1"/>
    <col min="13840" max="13840" width="12.28515625" style="5" hidden="1"/>
    <col min="13841" max="13841" width="14.85546875" style="5" hidden="1"/>
    <col min="13842" max="13843" width="17.42578125" style="5" hidden="1"/>
    <col min="13844" max="13844" width="18" style="5" hidden="1"/>
    <col min="13845" max="14081" width="11.42578125" style="5" hidden="1"/>
    <col min="14082" max="14083" width="19" style="5" hidden="1"/>
    <col min="14084" max="14084" width="25.42578125" style="5" hidden="1"/>
    <col min="14085" max="14085" width="22.140625" style="5" hidden="1"/>
    <col min="14086" max="14086" width="7.42578125" style="5" hidden="1"/>
    <col min="14087" max="14087" width="16" style="5" hidden="1"/>
    <col min="14088" max="14088" width="0" style="5" hidden="1"/>
    <col min="14089" max="14089" width="23.42578125" style="5" hidden="1"/>
    <col min="14090" max="14090" width="26.5703125" style="5" hidden="1"/>
    <col min="14091" max="14091" width="24.5703125" style="5" hidden="1"/>
    <col min="14092" max="14092" width="23.140625" style="5" hidden="1"/>
    <col min="14093" max="14093" width="24" style="5" hidden="1"/>
    <col min="14094" max="14094" width="25.5703125" style="5" hidden="1"/>
    <col min="14095" max="14095" width="23.7109375" style="5" hidden="1"/>
    <col min="14096" max="14096" width="12.28515625" style="5" hidden="1"/>
    <col min="14097" max="14097" width="14.85546875" style="5" hidden="1"/>
    <col min="14098" max="14099" width="17.42578125" style="5" hidden="1"/>
    <col min="14100" max="14100" width="18" style="5" hidden="1"/>
    <col min="14101" max="14337" width="11.42578125" style="5" hidden="1"/>
    <col min="14338" max="14339" width="19" style="5" hidden="1"/>
    <col min="14340" max="14340" width="25.42578125" style="5" hidden="1"/>
    <col min="14341" max="14341" width="22.140625" style="5" hidden="1"/>
    <col min="14342" max="14342" width="7.42578125" style="5" hidden="1"/>
    <col min="14343" max="14343" width="16" style="5" hidden="1"/>
    <col min="14344" max="14344" width="0" style="5" hidden="1"/>
    <col min="14345" max="14345" width="23.42578125" style="5" hidden="1"/>
    <col min="14346" max="14346" width="26.5703125" style="5" hidden="1"/>
    <col min="14347" max="14347" width="24.5703125" style="5" hidden="1"/>
    <col min="14348" max="14348" width="23.140625" style="5" hidden="1"/>
    <col min="14349" max="14349" width="24" style="5" hidden="1"/>
    <col min="14350" max="14350" width="25.5703125" style="5" hidden="1"/>
    <col min="14351" max="14351" width="23.7109375" style="5" hidden="1"/>
    <col min="14352" max="14352" width="12.28515625" style="5" hidden="1"/>
    <col min="14353" max="14353" width="14.85546875" style="5" hidden="1"/>
    <col min="14354" max="14355" width="17.42578125" style="5" hidden="1"/>
    <col min="14356" max="14356" width="18" style="5" hidden="1"/>
    <col min="14357" max="14593" width="11.42578125" style="5" hidden="1"/>
    <col min="14594" max="14595" width="19" style="5" hidden="1"/>
    <col min="14596" max="14596" width="25.42578125" style="5" hidden="1"/>
    <col min="14597" max="14597" width="22.140625" style="5" hidden="1"/>
    <col min="14598" max="14598" width="7.42578125" style="5" hidden="1"/>
    <col min="14599" max="14599" width="16" style="5" hidden="1"/>
    <col min="14600" max="14600" width="0" style="5" hidden="1"/>
    <col min="14601" max="14601" width="23.42578125" style="5" hidden="1"/>
    <col min="14602" max="14602" width="26.5703125" style="5" hidden="1"/>
    <col min="14603" max="14603" width="24.5703125" style="5" hidden="1"/>
    <col min="14604" max="14604" width="23.140625" style="5" hidden="1"/>
    <col min="14605" max="14605" width="24" style="5" hidden="1"/>
    <col min="14606" max="14606" width="25.5703125" style="5" hidden="1"/>
    <col min="14607" max="14607" width="23.7109375" style="5" hidden="1"/>
    <col min="14608" max="14608" width="12.28515625" style="5" hidden="1"/>
    <col min="14609" max="14609" width="14.85546875" style="5" hidden="1"/>
    <col min="14610" max="14611" width="17.42578125" style="5" hidden="1"/>
    <col min="14612" max="14612" width="18" style="5" hidden="1"/>
    <col min="14613" max="14849" width="11.42578125" style="5" hidden="1"/>
    <col min="14850" max="14851" width="19" style="5" hidden="1"/>
    <col min="14852" max="14852" width="25.42578125" style="5" hidden="1"/>
    <col min="14853" max="14853" width="22.140625" style="5" hidden="1"/>
    <col min="14854" max="14854" width="7.42578125" style="5" hidden="1"/>
    <col min="14855" max="14855" width="16" style="5" hidden="1"/>
    <col min="14856" max="14856" width="0" style="5" hidden="1"/>
    <col min="14857" max="14857" width="23.42578125" style="5" hidden="1"/>
    <col min="14858" max="14858" width="26.5703125" style="5" hidden="1"/>
    <col min="14859" max="14859" width="24.5703125" style="5" hidden="1"/>
    <col min="14860" max="14860" width="23.140625" style="5" hidden="1"/>
    <col min="14861" max="14861" width="24" style="5" hidden="1"/>
    <col min="14862" max="14862" width="25.5703125" style="5" hidden="1"/>
    <col min="14863" max="14863" width="23.7109375" style="5" hidden="1"/>
    <col min="14864" max="14864" width="12.28515625" style="5" hidden="1"/>
    <col min="14865" max="14865" width="14.85546875" style="5" hidden="1"/>
    <col min="14866" max="14867" width="17.42578125" style="5" hidden="1"/>
    <col min="14868" max="14868" width="18" style="5" hidden="1"/>
    <col min="14869" max="15105" width="11.42578125" style="5" hidden="1"/>
    <col min="15106" max="15107" width="19" style="5" hidden="1"/>
    <col min="15108" max="15108" width="25.42578125" style="5" hidden="1"/>
    <col min="15109" max="15109" width="22.140625" style="5" hidden="1"/>
    <col min="15110" max="15110" width="7.42578125" style="5" hidden="1"/>
    <col min="15111" max="15111" width="16" style="5" hidden="1"/>
    <col min="15112" max="15112" width="0" style="5" hidden="1"/>
    <col min="15113" max="15113" width="23.42578125" style="5" hidden="1"/>
    <col min="15114" max="15114" width="26.5703125" style="5" hidden="1"/>
    <col min="15115" max="15115" width="24.5703125" style="5" hidden="1"/>
    <col min="15116" max="15116" width="23.140625" style="5" hidden="1"/>
    <col min="15117" max="15117" width="24" style="5" hidden="1"/>
    <col min="15118" max="15118" width="25.5703125" style="5" hidden="1"/>
    <col min="15119" max="15119" width="23.7109375" style="5" hidden="1"/>
    <col min="15120" max="15120" width="12.28515625" style="5" hidden="1"/>
    <col min="15121" max="15121" width="14.85546875" style="5" hidden="1"/>
    <col min="15122" max="15123" width="17.42578125" style="5" hidden="1"/>
    <col min="15124" max="15124" width="18" style="5" hidden="1"/>
    <col min="15125" max="15361" width="11.42578125" style="5" hidden="1"/>
    <col min="15362" max="15363" width="19" style="5" hidden="1"/>
    <col min="15364" max="15364" width="25.42578125" style="5" hidden="1"/>
    <col min="15365" max="15365" width="22.140625" style="5" hidden="1"/>
    <col min="15366" max="15366" width="7.42578125" style="5" hidden="1"/>
    <col min="15367" max="15367" width="16" style="5" hidden="1"/>
    <col min="15368" max="15368" width="0" style="5" hidden="1"/>
    <col min="15369" max="15369" width="23.42578125" style="5" hidden="1"/>
    <col min="15370" max="15370" width="26.5703125" style="5" hidden="1"/>
    <col min="15371" max="15371" width="24.5703125" style="5" hidden="1"/>
    <col min="15372" max="15372" width="23.140625" style="5" hidden="1"/>
    <col min="15373" max="15373" width="24" style="5" hidden="1"/>
    <col min="15374" max="15374" width="25.5703125" style="5" hidden="1"/>
    <col min="15375" max="15375" width="23.7109375" style="5" hidden="1"/>
    <col min="15376" max="15376" width="12.28515625" style="5" hidden="1"/>
    <col min="15377" max="15377" width="14.85546875" style="5" hidden="1"/>
    <col min="15378" max="15379" width="17.42578125" style="5" hidden="1"/>
    <col min="15380" max="15380" width="18" style="5" hidden="1"/>
    <col min="15381" max="15617" width="11.42578125" style="5" hidden="1"/>
    <col min="15618" max="15619" width="19" style="5" hidden="1"/>
    <col min="15620" max="15620" width="25.42578125" style="5" hidden="1"/>
    <col min="15621" max="15621" width="22.140625" style="5" hidden="1"/>
    <col min="15622" max="15622" width="7.42578125" style="5" hidden="1"/>
    <col min="15623" max="15623" width="16" style="5" hidden="1"/>
    <col min="15624" max="15624" width="0" style="5" hidden="1"/>
    <col min="15625" max="15625" width="23.42578125" style="5" hidden="1"/>
    <col min="15626" max="15626" width="26.5703125" style="5" hidden="1"/>
    <col min="15627" max="15627" width="24.5703125" style="5" hidden="1"/>
    <col min="15628" max="15628" width="23.140625" style="5" hidden="1"/>
    <col min="15629" max="15629" width="24" style="5" hidden="1"/>
    <col min="15630" max="15630" width="25.5703125" style="5" hidden="1"/>
    <col min="15631" max="15631" width="23.7109375" style="5" hidden="1"/>
    <col min="15632" max="15632" width="12.28515625" style="5" hidden="1"/>
    <col min="15633" max="15633" width="14.85546875" style="5" hidden="1"/>
    <col min="15634" max="15635" width="17.42578125" style="5" hidden="1"/>
    <col min="15636" max="15636" width="18" style="5" hidden="1"/>
    <col min="15637" max="15873" width="11.42578125" style="5" hidden="1"/>
    <col min="15874" max="15875" width="19" style="5" hidden="1"/>
    <col min="15876" max="15876" width="25.42578125" style="5" hidden="1"/>
    <col min="15877" max="15877" width="22.140625" style="5" hidden="1"/>
    <col min="15878" max="15878" width="7.42578125" style="5" hidden="1"/>
    <col min="15879" max="15879" width="16" style="5" hidden="1"/>
    <col min="15880" max="15880" width="0" style="5" hidden="1"/>
    <col min="15881" max="15881" width="23.42578125" style="5" hidden="1"/>
    <col min="15882" max="15882" width="26.5703125" style="5" hidden="1"/>
    <col min="15883" max="15883" width="24.5703125" style="5" hidden="1"/>
    <col min="15884" max="15884" width="23.140625" style="5" hidden="1"/>
    <col min="15885" max="15885" width="24" style="5" hidden="1"/>
    <col min="15886" max="15886" width="25.5703125" style="5" hidden="1"/>
    <col min="15887" max="15887" width="23.7109375" style="5" hidden="1"/>
    <col min="15888" max="15888" width="12.28515625" style="5" hidden="1"/>
    <col min="15889" max="15889" width="14.85546875" style="5" hidden="1"/>
    <col min="15890" max="15891" width="17.42578125" style="5" hidden="1"/>
    <col min="15892" max="15892" width="18" style="5" hidden="1"/>
    <col min="15893" max="16129" width="11.42578125" style="5" hidden="1"/>
    <col min="16130" max="16131" width="19" style="5" hidden="1"/>
    <col min="16132" max="16132" width="25.42578125" style="5" hidden="1"/>
    <col min="16133" max="16133" width="22.140625" style="5" hidden="1"/>
    <col min="16134" max="16134" width="7.42578125" style="5" hidden="1"/>
    <col min="16135" max="16135" width="16" style="5" hidden="1"/>
    <col min="16136" max="16136" width="0" style="5" hidden="1"/>
    <col min="16137" max="16137" width="23.42578125" style="5" hidden="1"/>
    <col min="16138" max="16138" width="26.5703125" style="5" hidden="1"/>
    <col min="16139" max="16139" width="24.5703125" style="5" hidden="1"/>
    <col min="16140" max="16140" width="23.140625" style="5" hidden="1"/>
    <col min="16141" max="16141" width="24" style="5" hidden="1"/>
    <col min="16142" max="16142" width="25.5703125" style="5" hidden="1"/>
    <col min="16143" max="16143" width="23.7109375" style="5" hidden="1"/>
    <col min="16144" max="16144" width="12.28515625" style="5" hidden="1"/>
    <col min="16145" max="16145" width="14.85546875" style="5" hidden="1"/>
    <col min="16146" max="16147" width="17.42578125" style="5" hidden="1"/>
    <col min="16148" max="16148" width="18" style="5" hidden="1"/>
    <col min="16149" max="16149" width="0" style="5" hidden="1"/>
    <col min="16150" max="16384" width="11.42578125" style="5" hidden="1"/>
  </cols>
  <sheetData>
    <row r="1" spans="1:61" s="9" customFormat="1" ht="21.75" customHeight="1" x14ac:dyDescent="0.25">
      <c r="A1" s="347"/>
      <c r="B1" s="415" t="s">
        <v>150</v>
      </c>
      <c r="C1" s="415"/>
      <c r="D1" s="415"/>
      <c r="E1" s="415"/>
      <c r="F1" s="415"/>
      <c r="G1" s="415"/>
      <c r="H1" s="415"/>
      <c r="I1" s="415"/>
      <c r="J1" s="415"/>
      <c r="K1" s="415"/>
      <c r="L1" s="415"/>
      <c r="M1" s="415"/>
      <c r="N1" s="397" t="s">
        <v>259</v>
      </c>
      <c r="O1" s="395" t="s">
        <v>265</v>
      </c>
    </row>
    <row r="2" spans="1:61" s="9" customFormat="1" ht="21.75" customHeight="1" x14ac:dyDescent="0.25">
      <c r="A2" s="347"/>
      <c r="B2" s="415"/>
      <c r="C2" s="415"/>
      <c r="D2" s="415"/>
      <c r="E2" s="415"/>
      <c r="F2" s="415"/>
      <c r="G2" s="415"/>
      <c r="H2" s="415"/>
      <c r="I2" s="415"/>
      <c r="J2" s="415"/>
      <c r="K2" s="415"/>
      <c r="L2" s="415"/>
      <c r="M2" s="415"/>
      <c r="N2" s="397" t="s">
        <v>260</v>
      </c>
      <c r="O2" s="395">
        <v>1</v>
      </c>
    </row>
    <row r="3" spans="1:61" s="8" customFormat="1" ht="21.75" customHeight="1" x14ac:dyDescent="0.2">
      <c r="A3" s="347"/>
      <c r="B3" s="415"/>
      <c r="C3" s="415"/>
      <c r="D3" s="415"/>
      <c r="E3" s="415"/>
      <c r="F3" s="415"/>
      <c r="G3" s="415"/>
      <c r="H3" s="415"/>
      <c r="I3" s="415"/>
      <c r="J3" s="415"/>
      <c r="K3" s="415"/>
      <c r="L3" s="415"/>
      <c r="M3" s="415"/>
      <c r="N3" s="397" t="s">
        <v>268</v>
      </c>
      <c r="O3" s="396">
        <v>44573</v>
      </c>
    </row>
    <row r="4" spans="1:61" s="14" customFormat="1" ht="14.25" customHeight="1" thickBot="1" x14ac:dyDescent="0.3">
      <c r="B4" s="36"/>
      <c r="C4" s="36"/>
      <c r="D4" s="36"/>
      <c r="E4" s="36"/>
      <c r="F4" s="36"/>
      <c r="G4" s="36"/>
      <c r="H4" s="36"/>
      <c r="I4" s="37"/>
      <c r="J4" s="38"/>
      <c r="K4" s="38"/>
      <c r="L4" s="9"/>
      <c r="M4" s="21"/>
      <c r="N4" s="12"/>
      <c r="O4" s="12"/>
      <c r="P4" s="11"/>
      <c r="Q4" s="11"/>
      <c r="R4" s="11"/>
    </row>
    <row r="5" spans="1:61" s="10" customFormat="1" ht="24" customHeight="1" x14ac:dyDescent="0.25">
      <c r="A5" s="11"/>
      <c r="B5" s="352" t="s">
        <v>185</v>
      </c>
      <c r="C5" s="473" t="s">
        <v>4</v>
      </c>
      <c r="D5" s="474"/>
      <c r="E5" s="474"/>
      <c r="F5" s="474"/>
      <c r="G5" s="474"/>
      <c r="H5" s="474"/>
      <c r="I5" s="474"/>
      <c r="J5" s="474"/>
      <c r="K5" s="475"/>
      <c r="L5" s="353" t="s">
        <v>186</v>
      </c>
      <c r="M5" s="470" t="s">
        <v>187</v>
      </c>
      <c r="N5" s="471"/>
      <c r="O5" s="472"/>
      <c r="P5" s="13"/>
      <c r="Q5" s="13"/>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row>
    <row r="6" spans="1:61" s="14" customFormat="1" ht="24" customHeight="1" thickBot="1" x14ac:dyDescent="0.3">
      <c r="A6" s="11"/>
      <c r="B6" s="91" t="s">
        <v>188</v>
      </c>
      <c r="C6" s="469" t="s">
        <v>0</v>
      </c>
      <c r="D6" s="469"/>
      <c r="E6" s="348" t="s">
        <v>189</v>
      </c>
      <c r="F6" s="476" t="s">
        <v>0</v>
      </c>
      <c r="G6" s="476"/>
      <c r="H6" s="476"/>
      <c r="I6" s="476"/>
      <c r="J6" s="476"/>
      <c r="K6" s="477"/>
      <c r="L6" s="92" t="s">
        <v>184</v>
      </c>
      <c r="M6" s="349" t="s">
        <v>190</v>
      </c>
      <c r="N6" s="92" t="s">
        <v>191</v>
      </c>
      <c r="O6" s="354" t="s">
        <v>215</v>
      </c>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row>
    <row r="7" spans="1:61" s="14" customFormat="1" ht="14.25" customHeight="1" thickBot="1" x14ac:dyDescent="0.3">
      <c r="A7" s="11"/>
      <c r="B7" s="36"/>
      <c r="C7" s="36"/>
      <c r="D7" s="36"/>
      <c r="E7" s="36"/>
      <c r="F7" s="36"/>
      <c r="G7" s="36"/>
      <c r="H7" s="36"/>
      <c r="I7" s="37"/>
      <c r="J7" s="38"/>
      <c r="K7" s="38"/>
      <c r="M7" s="21"/>
      <c r="N7" s="12"/>
      <c r="O7" s="9"/>
      <c r="P7" s="11"/>
      <c r="Q7" s="11"/>
      <c r="R7" s="11"/>
    </row>
    <row r="8" spans="1:61" s="8" customFormat="1" ht="22.5" customHeight="1" x14ac:dyDescent="0.2">
      <c r="B8" s="462" t="s">
        <v>192</v>
      </c>
      <c r="C8" s="463"/>
      <c r="D8" s="463"/>
      <c r="E8" s="463"/>
      <c r="F8" s="463"/>
      <c r="G8" s="463"/>
      <c r="H8" s="463"/>
      <c r="I8" s="463"/>
      <c r="J8" s="463"/>
      <c r="K8" s="463"/>
      <c r="L8" s="463"/>
      <c r="M8" s="463"/>
      <c r="N8" s="463"/>
      <c r="O8" s="464"/>
    </row>
    <row r="9" spans="1:61" s="55" customFormat="1" ht="19.5" customHeight="1" x14ac:dyDescent="0.25">
      <c r="B9" s="75" t="s">
        <v>222</v>
      </c>
      <c r="C9" s="56"/>
      <c r="D9" s="56"/>
      <c r="E9" s="56"/>
      <c r="F9" s="56"/>
      <c r="G9" s="56"/>
      <c r="H9" s="56"/>
      <c r="I9" s="56"/>
      <c r="O9" s="109"/>
    </row>
    <row r="10" spans="1:61" s="8" customFormat="1" ht="9" customHeight="1" x14ac:dyDescent="0.2">
      <c r="B10" s="28"/>
      <c r="O10" s="25"/>
    </row>
    <row r="11" spans="1:61" s="8" customFormat="1" ht="18.75" customHeight="1" x14ac:dyDescent="0.2">
      <c r="B11" s="41" t="s">
        <v>77</v>
      </c>
      <c r="C11" s="56"/>
      <c r="D11" s="56"/>
      <c r="E11" s="56"/>
      <c r="F11" s="56"/>
      <c r="G11" s="56"/>
      <c r="H11" s="56"/>
      <c r="I11" s="56"/>
      <c r="J11" s="56"/>
      <c r="O11" s="25"/>
    </row>
    <row r="12" spans="1:61" s="8" customFormat="1" ht="14.25" customHeight="1" x14ac:dyDescent="0.2">
      <c r="B12" s="401" t="s">
        <v>210</v>
      </c>
      <c r="C12" s="402" t="s">
        <v>155</v>
      </c>
      <c r="D12" s="402" t="s">
        <v>155</v>
      </c>
      <c r="E12" s="402" t="s">
        <v>155</v>
      </c>
      <c r="F12" s="402" t="s">
        <v>155</v>
      </c>
      <c r="G12" s="402" t="s">
        <v>155</v>
      </c>
      <c r="H12" s="402" t="s">
        <v>155</v>
      </c>
      <c r="I12" s="402" t="s">
        <v>155</v>
      </c>
      <c r="J12" s="402" t="s">
        <v>155</v>
      </c>
      <c r="O12" s="25"/>
    </row>
    <row r="13" spans="1:61" s="8" customFormat="1" x14ac:dyDescent="0.2">
      <c r="B13" s="401" t="s">
        <v>249</v>
      </c>
      <c r="C13" s="402" t="s">
        <v>163</v>
      </c>
      <c r="D13" s="402" t="s">
        <v>163</v>
      </c>
      <c r="E13" s="402" t="s">
        <v>163</v>
      </c>
      <c r="F13" s="402" t="s">
        <v>163</v>
      </c>
      <c r="G13" s="402" t="s">
        <v>163</v>
      </c>
      <c r="H13" s="402" t="s">
        <v>163</v>
      </c>
      <c r="I13" s="402" t="s">
        <v>163</v>
      </c>
      <c r="J13" s="402" t="s">
        <v>163</v>
      </c>
      <c r="O13" s="25"/>
    </row>
    <row r="14" spans="1:61" s="8" customFormat="1" ht="14.25" customHeight="1" x14ac:dyDescent="0.2">
      <c r="B14" s="401" t="s">
        <v>250</v>
      </c>
      <c r="C14" s="402"/>
      <c r="D14" s="402"/>
      <c r="E14" s="402"/>
      <c r="F14" s="402"/>
      <c r="G14" s="402"/>
      <c r="H14" s="402"/>
      <c r="I14" s="402"/>
      <c r="J14" s="402"/>
      <c r="K14" s="402"/>
      <c r="L14" s="402"/>
      <c r="M14" s="402"/>
      <c r="N14" s="402"/>
      <c r="O14" s="25"/>
    </row>
    <row r="15" spans="1:61" s="8" customFormat="1" x14ac:dyDescent="0.2">
      <c r="B15" s="42"/>
      <c r="C15" s="56"/>
      <c r="D15" s="56"/>
      <c r="E15" s="56"/>
      <c r="F15" s="56"/>
      <c r="G15" s="56"/>
      <c r="H15" s="56"/>
      <c r="I15" s="56"/>
      <c r="J15" s="56"/>
      <c r="O15" s="25"/>
    </row>
    <row r="16" spans="1:61" s="8" customFormat="1" ht="19.5" customHeight="1" x14ac:dyDescent="0.2">
      <c r="B16" s="459" t="s">
        <v>18</v>
      </c>
      <c r="C16" s="460"/>
      <c r="D16" s="460"/>
      <c r="E16" s="460"/>
      <c r="F16" s="460"/>
      <c r="G16" s="460"/>
      <c r="H16" s="460"/>
      <c r="I16" s="460"/>
      <c r="J16" s="460"/>
      <c r="K16" s="460"/>
      <c r="L16" s="460"/>
      <c r="M16" s="460"/>
      <c r="N16" s="460"/>
      <c r="O16" s="461"/>
    </row>
    <row r="17" spans="1:58" s="77" customFormat="1" x14ac:dyDescent="0.2">
      <c r="B17" s="94"/>
      <c r="I17" s="104"/>
      <c r="M17" s="166"/>
      <c r="O17" s="97"/>
    </row>
    <row r="18" spans="1:58" s="77" customFormat="1" ht="15" x14ac:dyDescent="0.25">
      <c r="B18" s="478" t="s">
        <v>19</v>
      </c>
      <c r="C18" s="479"/>
      <c r="D18" s="138">
        <v>2108465.46</v>
      </c>
      <c r="E18" s="167"/>
      <c r="I18" s="104"/>
      <c r="O18" s="97"/>
    </row>
    <row r="19" spans="1:58" s="77" customFormat="1" x14ac:dyDescent="0.2">
      <c r="B19" s="168" t="s">
        <v>223</v>
      </c>
      <c r="C19" s="140"/>
      <c r="D19" s="139">
        <v>2688.64</v>
      </c>
      <c r="E19" s="169"/>
      <c r="I19" s="104"/>
      <c r="O19" s="97"/>
    </row>
    <row r="20" spans="1:58" s="77" customFormat="1" x14ac:dyDescent="0.2">
      <c r="B20" s="480" t="s">
        <v>19</v>
      </c>
      <c r="C20" s="481"/>
      <c r="D20" s="139">
        <f>+D19*D18</f>
        <v>5668904574.3743992</v>
      </c>
      <c r="E20" s="169"/>
      <c r="I20" s="104"/>
      <c r="O20" s="97"/>
    </row>
    <row r="21" spans="1:58" s="77" customFormat="1" x14ac:dyDescent="0.2">
      <c r="B21" s="94"/>
      <c r="D21" s="170"/>
      <c r="E21" s="171"/>
      <c r="I21" s="104"/>
      <c r="O21" s="97"/>
    </row>
    <row r="22" spans="1:58" s="77" customFormat="1" ht="15" thickBot="1" x14ac:dyDescent="0.25">
      <c r="B22" s="94"/>
      <c r="D22" s="170"/>
      <c r="E22" s="170"/>
      <c r="F22" s="171"/>
      <c r="I22" s="104"/>
      <c r="O22" s="97"/>
    </row>
    <row r="23" spans="1:58" ht="31.5" customHeight="1" x14ac:dyDescent="0.2">
      <c r="B23" s="383" t="s">
        <v>20</v>
      </c>
      <c r="C23" s="384"/>
      <c r="D23" s="384" t="s">
        <v>19</v>
      </c>
      <c r="E23" s="385" t="s">
        <v>151</v>
      </c>
      <c r="F23" s="384" t="s">
        <v>21</v>
      </c>
      <c r="G23" s="384" t="s">
        <v>22</v>
      </c>
      <c r="H23" s="384" t="s">
        <v>157</v>
      </c>
      <c r="I23" s="384" t="s">
        <v>23</v>
      </c>
      <c r="J23" s="384" t="s">
        <v>16</v>
      </c>
      <c r="K23" s="384" t="s">
        <v>24</v>
      </c>
      <c r="L23" s="385" t="s">
        <v>152</v>
      </c>
      <c r="M23" s="386" t="s">
        <v>153</v>
      </c>
      <c r="N23" s="77"/>
      <c r="O23" s="9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row>
    <row r="24" spans="1:58" s="157" customFormat="1" ht="23.25" customHeight="1" x14ac:dyDescent="0.25">
      <c r="A24" s="151"/>
      <c r="B24" s="284" t="s">
        <v>225</v>
      </c>
      <c r="C24" s="152">
        <f>2108465.46+5000000+550000</f>
        <v>7658465.46</v>
      </c>
      <c r="D24" s="153">
        <v>6040310765.1499996</v>
      </c>
      <c r="E24" s="141"/>
      <c r="F24" s="141"/>
      <c r="G24" s="141"/>
      <c r="H24" s="154"/>
      <c r="I24" s="155" t="s">
        <v>25</v>
      </c>
      <c r="J24" s="155">
        <v>56756.38</v>
      </c>
      <c r="K24" s="156">
        <v>40648774.649999999</v>
      </c>
      <c r="L24" s="156">
        <v>162595099</v>
      </c>
      <c r="M24" s="142" t="s">
        <v>25</v>
      </c>
      <c r="N24" s="151"/>
      <c r="O24" s="172"/>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row>
    <row r="25" spans="1:58" s="157" customFormat="1" ht="23.25" customHeight="1" x14ac:dyDescent="0.25">
      <c r="A25" s="151"/>
      <c r="B25" s="284" t="s">
        <v>26</v>
      </c>
      <c r="C25" s="152">
        <f>2108465.46+5000000+550000</f>
        <v>7658465.46</v>
      </c>
      <c r="D25" s="153">
        <f t="shared" ref="D25:D37" si="0">+$D$18*G25</f>
        <v>6170339830.0716</v>
      </c>
      <c r="E25" s="153">
        <f t="shared" ref="E25:E36" si="1">+D25-D24</f>
        <v>130029064.92160034</v>
      </c>
      <c r="F25" s="158">
        <v>7.8E-2</v>
      </c>
      <c r="G25" s="156">
        <v>2926.46</v>
      </c>
      <c r="H25" s="154" t="s">
        <v>27</v>
      </c>
      <c r="I25" s="155">
        <f>+((F25/360)*H25)*$D$18</f>
        <v>14161.859672999999</v>
      </c>
      <c r="J25" s="155">
        <f>+J24+I25</f>
        <v>70918.239673000004</v>
      </c>
      <c r="K25" s="156">
        <f t="shared" ref="K25:K36" si="2">+I25*G25</f>
        <v>41444115.858647577</v>
      </c>
      <c r="L25" s="156">
        <f t="shared" ref="L25:L36" si="3">+L24+K25</f>
        <v>204039214.85864758</v>
      </c>
      <c r="M25" s="159">
        <f>+J25*G25-L25</f>
        <v>3500176.8147999942</v>
      </c>
      <c r="N25" s="151"/>
      <c r="O25" s="172"/>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row>
    <row r="26" spans="1:58" s="157" customFormat="1" ht="23.25" customHeight="1" x14ac:dyDescent="0.25">
      <c r="A26" s="151"/>
      <c r="B26" s="284" t="s">
        <v>28</v>
      </c>
      <c r="C26" s="152">
        <f>2108465.46+5000000+550000</f>
        <v>7658465.46</v>
      </c>
      <c r="D26" s="153">
        <f t="shared" si="0"/>
        <v>6233277524.0525999</v>
      </c>
      <c r="E26" s="153">
        <f t="shared" si="1"/>
        <v>62937693.980999947</v>
      </c>
      <c r="F26" s="158">
        <v>7.8E-2</v>
      </c>
      <c r="G26" s="156">
        <v>2956.31</v>
      </c>
      <c r="H26" s="154" t="s">
        <v>29</v>
      </c>
      <c r="I26" s="155">
        <f t="shared" ref="I26:I36" si="4">+((F26/360)*H26)*$D$18</f>
        <v>12791.357123999998</v>
      </c>
      <c r="J26" s="155">
        <f t="shared" ref="J26:J36" si="5">+J25+I26</f>
        <v>83709.596797000006</v>
      </c>
      <c r="K26" s="156">
        <f t="shared" si="2"/>
        <v>37815216.979252435</v>
      </c>
      <c r="L26" s="156">
        <f t="shared" si="3"/>
        <v>241854431.83790001</v>
      </c>
      <c r="M26" s="159">
        <f t="shared" ref="M26:M36" si="6">+J26*G26-L26</f>
        <v>5617086.2690390646</v>
      </c>
      <c r="N26" s="151"/>
      <c r="O26" s="172"/>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row>
    <row r="27" spans="1:58" s="157" customFormat="1" ht="23.25" customHeight="1" x14ac:dyDescent="0.25">
      <c r="A27" s="151"/>
      <c r="B27" s="284" t="s">
        <v>30</v>
      </c>
      <c r="C27" s="152">
        <f>2108465.46+5000000+550000</f>
        <v>7658465.46</v>
      </c>
      <c r="D27" s="153">
        <f t="shared" si="0"/>
        <v>6237367947.0450001</v>
      </c>
      <c r="E27" s="153">
        <f t="shared" si="1"/>
        <v>4090422.9924001694</v>
      </c>
      <c r="F27" s="158">
        <v>7.8E-2</v>
      </c>
      <c r="G27" s="156">
        <v>2958.25</v>
      </c>
      <c r="H27" s="154" t="s">
        <v>31</v>
      </c>
      <c r="I27" s="155">
        <f t="shared" si="4"/>
        <v>13705.02549</v>
      </c>
      <c r="J27" s="155">
        <f t="shared" si="5"/>
        <v>97414.622287000006</v>
      </c>
      <c r="K27" s="156">
        <f t="shared" si="2"/>
        <v>40542891.655792497</v>
      </c>
      <c r="L27" s="156">
        <f t="shared" si="3"/>
        <v>282397323.49369252</v>
      </c>
      <c r="M27" s="159">
        <f t="shared" si="6"/>
        <v>5779482.8868252635</v>
      </c>
      <c r="N27" s="151"/>
      <c r="O27" s="172"/>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row>
    <row r="28" spans="1:58" s="157" customFormat="1" ht="23.25" customHeight="1" x14ac:dyDescent="0.25">
      <c r="A28" s="151"/>
      <c r="B28" s="284" t="s">
        <v>32</v>
      </c>
      <c r="C28" s="152">
        <f>2108465.46+5000000+550000</f>
        <v>7658465.46</v>
      </c>
      <c r="D28" s="153">
        <f t="shared" si="0"/>
        <v>6088868724.6971998</v>
      </c>
      <c r="E28" s="295">
        <f t="shared" si="1"/>
        <v>-148499222.34780025</v>
      </c>
      <c r="F28" s="158">
        <f t="shared" ref="F28:F37" si="7">1.26%+6%</f>
        <v>7.2599999999999998E-2</v>
      </c>
      <c r="G28" s="156">
        <v>2887.82</v>
      </c>
      <c r="H28" s="154" t="s">
        <v>27</v>
      </c>
      <c r="I28" s="155">
        <f t="shared" si="4"/>
        <v>13181.423234100001</v>
      </c>
      <c r="J28" s="155">
        <f t="shared" si="5"/>
        <v>110596.04552110001</v>
      </c>
      <c r="K28" s="156">
        <f t="shared" si="2"/>
        <v>38065577.643898666</v>
      </c>
      <c r="L28" s="156">
        <f t="shared" si="3"/>
        <v>320462901.13759118</v>
      </c>
      <c r="M28" s="294">
        <f t="shared" si="6"/>
        <v>-1081428.9608481526</v>
      </c>
      <c r="N28" s="105"/>
      <c r="O28" s="173"/>
      <c r="P28" s="105"/>
      <c r="Q28" s="105"/>
      <c r="R28" s="105"/>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row>
    <row r="29" spans="1:58" s="157" customFormat="1" ht="23.25" customHeight="1" x14ac:dyDescent="0.25">
      <c r="A29" s="151"/>
      <c r="B29" s="284" t="s">
        <v>33</v>
      </c>
      <c r="C29" s="152">
        <f>2108465.46+5000000</f>
        <v>7108465.46</v>
      </c>
      <c r="D29" s="153">
        <f t="shared" si="0"/>
        <v>6016147750.9818001</v>
      </c>
      <c r="E29" s="295">
        <f t="shared" si="1"/>
        <v>-72720973.715399742</v>
      </c>
      <c r="F29" s="158">
        <f t="shared" si="7"/>
        <v>7.2599999999999998E-2</v>
      </c>
      <c r="G29" s="156">
        <v>2853.33</v>
      </c>
      <c r="H29" s="154" t="s">
        <v>31</v>
      </c>
      <c r="I29" s="155">
        <f t="shared" si="4"/>
        <v>12756.216032999999</v>
      </c>
      <c r="J29" s="155">
        <f t="shared" si="5"/>
        <v>123352.26155410001</v>
      </c>
      <c r="K29" s="156">
        <f>+I29*G29</f>
        <v>36397693.893439889</v>
      </c>
      <c r="L29" s="156">
        <f t="shared" si="3"/>
        <v>356860595.03103107</v>
      </c>
      <c r="M29" s="294">
        <f t="shared" si="6"/>
        <v>-4895886.5708708763</v>
      </c>
      <c r="N29" s="105"/>
      <c r="O29" s="173"/>
      <c r="P29" s="105"/>
      <c r="Q29" s="105"/>
      <c r="R29" s="105"/>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row>
    <row r="30" spans="1:58" s="157" customFormat="1" ht="23.25" customHeight="1" x14ac:dyDescent="0.25">
      <c r="A30" s="151"/>
      <c r="B30" s="284" t="s">
        <v>34</v>
      </c>
      <c r="C30" s="152">
        <f>2108465.46+5000000</f>
        <v>7108465.46</v>
      </c>
      <c r="D30" s="153">
        <f t="shared" si="0"/>
        <v>5940221909.7672005</v>
      </c>
      <c r="E30" s="295">
        <f t="shared" si="1"/>
        <v>-75925841.214599609</v>
      </c>
      <c r="F30" s="158">
        <f t="shared" si="7"/>
        <v>7.2599999999999998E-2</v>
      </c>
      <c r="G30" s="156">
        <v>2817.32</v>
      </c>
      <c r="H30" s="154" t="s">
        <v>27</v>
      </c>
      <c r="I30" s="155">
        <f t="shared" si="4"/>
        <v>13181.423234100001</v>
      </c>
      <c r="J30" s="155">
        <f t="shared" si="5"/>
        <v>136533.68478820001</v>
      </c>
      <c r="K30" s="156">
        <f t="shared" si="2"/>
        <v>37136287.305894613</v>
      </c>
      <c r="L30" s="156">
        <f t="shared" si="3"/>
        <v>393996882.33692569</v>
      </c>
      <c r="M30" s="294">
        <f t="shared" si="6"/>
        <v>-9337801.5094339848</v>
      </c>
      <c r="N30" s="105"/>
      <c r="O30" s="173"/>
      <c r="P30" s="105"/>
      <c r="Q30" s="105"/>
      <c r="R30" s="105"/>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row>
    <row r="31" spans="1:58" s="157" customFormat="1" ht="23.25" customHeight="1" x14ac:dyDescent="0.25">
      <c r="A31" s="151"/>
      <c r="B31" s="284" t="s">
        <v>35</v>
      </c>
      <c r="C31" s="152">
        <f>2108465.46+5000000</f>
        <v>7108465.46</v>
      </c>
      <c r="D31" s="153">
        <f t="shared" si="0"/>
        <v>6073223910.9840002</v>
      </c>
      <c r="E31" s="153">
        <f>+D31-D30</f>
        <v>133002001.21679974</v>
      </c>
      <c r="F31" s="158">
        <f t="shared" si="7"/>
        <v>7.2599999999999998E-2</v>
      </c>
      <c r="G31" s="156">
        <v>2880.4</v>
      </c>
      <c r="H31" s="154" t="s">
        <v>31</v>
      </c>
      <c r="I31" s="155">
        <f t="shared" si="4"/>
        <v>12756.216032999999</v>
      </c>
      <c r="J31" s="155">
        <f t="shared" si="5"/>
        <v>149289.90082120002</v>
      </c>
      <c r="K31" s="156">
        <f t="shared" si="2"/>
        <v>36743004.661453195</v>
      </c>
      <c r="L31" s="156">
        <f t="shared" si="3"/>
        <v>430739886.99837887</v>
      </c>
      <c r="M31" s="294">
        <f t="shared" si="6"/>
        <v>-725256.67299431562</v>
      </c>
      <c r="N31" s="105"/>
      <c r="O31" s="173"/>
      <c r="P31" s="105"/>
      <c r="Q31" s="105"/>
      <c r="R31" s="105"/>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row>
    <row r="32" spans="1:58" s="157" customFormat="1" ht="23.25" customHeight="1" x14ac:dyDescent="0.25">
      <c r="A32" s="151"/>
      <c r="B32" s="284" t="s">
        <v>36</v>
      </c>
      <c r="C32" s="152">
        <f>2108465.46</f>
        <v>2108465.46</v>
      </c>
      <c r="D32" s="153">
        <f t="shared" si="0"/>
        <v>5973156140.2524004</v>
      </c>
      <c r="E32" s="295">
        <f t="shared" si="1"/>
        <v>-100067770.73159981</v>
      </c>
      <c r="F32" s="158">
        <f t="shared" si="7"/>
        <v>7.2599999999999998E-2</v>
      </c>
      <c r="G32" s="156">
        <v>2832.94</v>
      </c>
      <c r="H32" s="154" t="s">
        <v>27</v>
      </c>
      <c r="I32" s="155">
        <f t="shared" si="4"/>
        <v>13181.423234100001</v>
      </c>
      <c r="J32" s="155">
        <f t="shared" si="5"/>
        <v>162471.32405530001</v>
      </c>
      <c r="K32" s="156">
        <f t="shared" si="2"/>
        <v>37342181.136811256</v>
      </c>
      <c r="L32" s="156">
        <f t="shared" si="3"/>
        <v>468082068.13519013</v>
      </c>
      <c r="M32" s="294">
        <f t="shared" si="6"/>
        <v>-7810555.3659685254</v>
      </c>
      <c r="N32" s="105"/>
      <c r="O32" s="173"/>
      <c r="P32" s="105"/>
      <c r="Q32" s="105"/>
      <c r="R32" s="105"/>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row>
    <row r="33" spans="1:58" s="157" customFormat="1" ht="23.25" customHeight="1" x14ac:dyDescent="0.25">
      <c r="A33" s="151"/>
      <c r="B33" s="284" t="s">
        <v>37</v>
      </c>
      <c r="C33" s="152">
        <f>2108465.46</f>
        <v>2108465.46</v>
      </c>
      <c r="D33" s="153">
        <f t="shared" si="0"/>
        <v>6092179015.4693995</v>
      </c>
      <c r="E33" s="153">
        <f t="shared" si="1"/>
        <v>119022875.21699905</v>
      </c>
      <c r="F33" s="158">
        <f t="shared" si="7"/>
        <v>7.2599999999999998E-2</v>
      </c>
      <c r="G33" s="156">
        <v>2889.39</v>
      </c>
      <c r="H33" s="154" t="s">
        <v>31</v>
      </c>
      <c r="I33" s="155">
        <f t="shared" si="4"/>
        <v>12756.216032999999</v>
      </c>
      <c r="J33" s="155">
        <f t="shared" si="5"/>
        <v>175227.54008830001</v>
      </c>
      <c r="K33" s="156">
        <f>+I33*G33</f>
        <v>36857683.043589868</v>
      </c>
      <c r="L33" s="156">
        <f t="shared" si="3"/>
        <v>504939751.17878002</v>
      </c>
      <c r="M33" s="159">
        <f t="shared" si="6"/>
        <v>1360950.876953125</v>
      </c>
      <c r="N33" s="105"/>
      <c r="O33" s="173"/>
      <c r="P33" s="105"/>
      <c r="Q33" s="105"/>
      <c r="R33" s="105"/>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row>
    <row r="34" spans="1:58" s="157" customFormat="1" ht="23.25" customHeight="1" x14ac:dyDescent="0.25">
      <c r="A34" s="151"/>
      <c r="B34" s="284" t="s">
        <v>38</v>
      </c>
      <c r="C34" s="152">
        <f>2108465.46</f>
        <v>2108465.46</v>
      </c>
      <c r="D34" s="153">
        <f t="shared" si="0"/>
        <v>6081172825.7681999</v>
      </c>
      <c r="E34" s="295">
        <f t="shared" si="1"/>
        <v>-11006189.701199532</v>
      </c>
      <c r="F34" s="158">
        <f t="shared" si="7"/>
        <v>7.2599999999999998E-2</v>
      </c>
      <c r="G34" s="156">
        <v>2884.17</v>
      </c>
      <c r="H34" s="154" t="s">
        <v>27</v>
      </c>
      <c r="I34" s="155">
        <f t="shared" si="4"/>
        <v>13181.423234100001</v>
      </c>
      <c r="J34" s="155">
        <f t="shared" si="5"/>
        <v>188408.9633224</v>
      </c>
      <c r="K34" s="156">
        <f t="shared" si="2"/>
        <v>38017465.449094199</v>
      </c>
      <c r="L34" s="156">
        <f t="shared" si="3"/>
        <v>542957216.62787426</v>
      </c>
      <c r="M34" s="159">
        <f t="shared" si="6"/>
        <v>446263.11769211292</v>
      </c>
      <c r="N34" s="105"/>
      <c r="O34" s="173"/>
      <c r="P34" s="105"/>
      <c r="Q34" s="105"/>
      <c r="R34" s="105"/>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row>
    <row r="35" spans="1:58" s="157" customFormat="1" ht="23.25" customHeight="1" x14ac:dyDescent="0.25">
      <c r="A35" s="151"/>
      <c r="B35" s="284" t="s">
        <v>39</v>
      </c>
      <c r="C35" s="152">
        <f>2108465.46</f>
        <v>2108465.46</v>
      </c>
      <c r="D35" s="153">
        <f t="shared" si="0"/>
        <v>5979713467.8330002</v>
      </c>
      <c r="E35" s="295">
        <f t="shared" si="1"/>
        <v>-101459357.93519974</v>
      </c>
      <c r="F35" s="158">
        <f t="shared" si="7"/>
        <v>7.2599999999999998E-2</v>
      </c>
      <c r="G35" s="156">
        <v>2836.05</v>
      </c>
      <c r="H35" s="154" t="s">
        <v>31</v>
      </c>
      <c r="I35" s="155">
        <f t="shared" si="4"/>
        <v>12756.216032999999</v>
      </c>
      <c r="J35" s="155">
        <f t="shared" si="5"/>
        <v>201165.1793554</v>
      </c>
      <c r="K35" s="156">
        <f t="shared" si="2"/>
        <v>36177266.480389647</v>
      </c>
      <c r="L35" s="156">
        <f t="shared" si="3"/>
        <v>579134483.10826385</v>
      </c>
      <c r="M35" s="294">
        <f t="shared" si="6"/>
        <v>-8619976.1973816156</v>
      </c>
      <c r="N35" s="105"/>
      <c r="O35" s="173"/>
      <c r="P35" s="105"/>
      <c r="Q35" s="105"/>
      <c r="R35" s="105"/>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row>
    <row r="36" spans="1:58" s="157" customFormat="1" ht="23.25" customHeight="1" thickBot="1" x14ac:dyDescent="0.3">
      <c r="A36" s="151"/>
      <c r="B36" s="285" t="s">
        <v>254</v>
      </c>
      <c r="C36" s="160">
        <f>2108465.46</f>
        <v>2108465.46</v>
      </c>
      <c r="D36" s="161">
        <f t="shared" si="0"/>
        <v>5857759825.6266003</v>
      </c>
      <c r="E36" s="296">
        <f t="shared" si="1"/>
        <v>-121953642.20639992</v>
      </c>
      <c r="F36" s="162">
        <f t="shared" si="7"/>
        <v>7.2599999999999998E-2</v>
      </c>
      <c r="G36" s="163">
        <v>2778.21</v>
      </c>
      <c r="H36" s="164" t="s">
        <v>31</v>
      </c>
      <c r="I36" s="165">
        <f t="shared" si="4"/>
        <v>12756.216032999999</v>
      </c>
      <c r="J36" s="165">
        <f t="shared" si="5"/>
        <v>213921.39538840001</v>
      </c>
      <c r="K36" s="163">
        <f t="shared" si="2"/>
        <v>35439446.945040926</v>
      </c>
      <c r="L36" s="163">
        <f t="shared" si="3"/>
        <v>614573930.05330479</v>
      </c>
      <c r="M36" s="293">
        <f t="shared" si="6"/>
        <v>-20255370.171298027</v>
      </c>
      <c r="N36" s="105"/>
      <c r="O36" s="173"/>
      <c r="P36" s="105"/>
      <c r="Q36" s="105"/>
      <c r="R36" s="105"/>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row>
    <row r="37" spans="1:58" ht="15.75" thickBot="1" x14ac:dyDescent="0.3">
      <c r="B37" s="482" t="s">
        <v>224</v>
      </c>
      <c r="C37" s="483"/>
      <c r="D37" s="150">
        <f t="shared" si="0"/>
        <v>5857759825.6266003</v>
      </c>
      <c r="E37" s="143">
        <f>SUM(E25:E36)</f>
        <v>-182550939.52339935</v>
      </c>
      <c r="F37" s="144">
        <f t="shared" si="7"/>
        <v>7.2599999999999998E-2</v>
      </c>
      <c r="G37" s="145">
        <v>2778.21</v>
      </c>
      <c r="H37" s="146"/>
      <c r="I37" s="147"/>
      <c r="J37" s="148">
        <f>+J35</f>
        <v>201165.1793554</v>
      </c>
      <c r="K37" s="149"/>
      <c r="L37" s="145">
        <f>+L36</f>
        <v>614573930.05330479</v>
      </c>
      <c r="M37" s="292">
        <f>SUM(M25:M35)</f>
        <v>-15766945.31218791</v>
      </c>
      <c r="N37" s="104"/>
      <c r="O37" s="174"/>
      <c r="P37" s="104"/>
      <c r="Q37" s="104"/>
      <c r="R37" s="104"/>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row>
    <row r="38" spans="1:58" s="77" customFormat="1" ht="15" x14ac:dyDescent="0.25">
      <c r="B38" s="94"/>
      <c r="D38" s="195" t="s">
        <v>193</v>
      </c>
      <c r="E38" s="104"/>
      <c r="F38" s="104"/>
      <c r="G38" s="104"/>
      <c r="H38" s="104"/>
      <c r="I38" s="104"/>
      <c r="J38" s="104"/>
      <c r="K38" s="104"/>
      <c r="L38" s="104"/>
      <c r="M38" s="104"/>
      <c r="N38" s="104"/>
      <c r="O38" s="174"/>
      <c r="P38" s="104"/>
      <c r="Q38" s="104"/>
    </row>
    <row r="39" spans="1:58" s="77" customFormat="1" x14ac:dyDescent="0.2">
      <c r="B39" s="94"/>
      <c r="E39" s="104"/>
      <c r="F39" s="104"/>
      <c r="G39" s="104"/>
      <c r="H39" s="104"/>
      <c r="I39" s="104"/>
      <c r="J39" s="104"/>
      <c r="K39" s="104"/>
      <c r="L39" s="104"/>
      <c r="M39" s="104"/>
      <c r="N39" s="104"/>
      <c r="O39" s="174"/>
      <c r="P39" s="104"/>
      <c r="Q39" s="104"/>
    </row>
    <row r="40" spans="1:58" s="77" customFormat="1" ht="15" x14ac:dyDescent="0.25">
      <c r="B40" s="99" t="s">
        <v>255</v>
      </c>
      <c r="C40" s="78"/>
      <c r="E40" s="104"/>
      <c r="F40" s="104"/>
      <c r="G40" s="104"/>
      <c r="H40" s="104"/>
      <c r="I40" s="104"/>
      <c r="J40" s="104"/>
      <c r="K40" s="104"/>
      <c r="L40" s="104"/>
      <c r="M40" s="104"/>
      <c r="N40" s="104"/>
      <c r="O40" s="174"/>
      <c r="P40" s="104"/>
      <c r="Q40" s="104"/>
    </row>
    <row r="41" spans="1:58" s="77" customFormat="1" ht="15" x14ac:dyDescent="0.25">
      <c r="B41" s="94" t="s">
        <v>158</v>
      </c>
      <c r="G41" s="287">
        <f>+D36</f>
        <v>5857759825.6266003</v>
      </c>
      <c r="H41" s="287"/>
      <c r="I41" s="287"/>
      <c r="J41" s="104"/>
      <c r="N41" s="104"/>
      <c r="O41" s="174"/>
      <c r="P41" s="104"/>
      <c r="Q41" s="104"/>
      <c r="R41" s="104"/>
    </row>
    <row r="42" spans="1:58" s="77" customFormat="1" x14ac:dyDescent="0.2">
      <c r="B42" s="94" t="s">
        <v>159</v>
      </c>
      <c r="G42" s="287">
        <v>5857759715.75</v>
      </c>
      <c r="H42" s="287"/>
      <c r="I42" s="287"/>
      <c r="J42" s="104"/>
      <c r="K42" s="104"/>
      <c r="L42" s="104"/>
      <c r="M42" s="104"/>
      <c r="N42" s="104"/>
      <c r="O42" s="174"/>
      <c r="P42" s="104"/>
      <c r="Q42" s="104"/>
      <c r="R42" s="104"/>
    </row>
    <row r="43" spans="1:58" s="77" customFormat="1" ht="15" x14ac:dyDescent="0.25">
      <c r="B43" s="99" t="s">
        <v>40</v>
      </c>
      <c r="C43" s="78"/>
      <c r="G43" s="287">
        <f>+G41-G42</f>
        <v>109.87660026550293</v>
      </c>
      <c r="H43" s="287"/>
      <c r="I43" s="287"/>
      <c r="J43" s="78"/>
      <c r="K43" s="104"/>
      <c r="L43" s="104"/>
      <c r="M43" s="104"/>
      <c r="N43" s="104"/>
      <c r="O43" s="174"/>
      <c r="P43" s="104"/>
      <c r="Q43" s="104"/>
      <c r="R43" s="104"/>
    </row>
    <row r="44" spans="1:58" s="77" customFormat="1" x14ac:dyDescent="0.2">
      <c r="B44" s="94"/>
      <c r="G44" s="290">
        <f>G43/G42</f>
        <v>1.8757444073725522E-8</v>
      </c>
      <c r="K44" s="104"/>
      <c r="L44" s="104"/>
      <c r="M44" s="104"/>
      <c r="N44" s="104"/>
      <c r="O44" s="174"/>
      <c r="P44" s="104"/>
      <c r="Q44" s="104"/>
      <c r="R44" s="104"/>
    </row>
    <row r="45" spans="1:58" s="77" customFormat="1" x14ac:dyDescent="0.2">
      <c r="B45" s="94" t="s">
        <v>160</v>
      </c>
      <c r="G45" s="288">
        <f>+L37</f>
        <v>614573930.05330479</v>
      </c>
      <c r="H45" s="288"/>
      <c r="I45" s="288"/>
      <c r="J45" s="104"/>
      <c r="K45" s="104"/>
      <c r="L45" s="104"/>
      <c r="M45" s="104"/>
      <c r="N45" s="104"/>
      <c r="O45" s="174"/>
      <c r="P45" s="104"/>
      <c r="Q45" s="104"/>
      <c r="R45" s="104"/>
    </row>
    <row r="46" spans="1:58" s="77" customFormat="1" x14ac:dyDescent="0.2">
      <c r="B46" s="94" t="s">
        <v>161</v>
      </c>
      <c r="G46" s="288">
        <v>614573000</v>
      </c>
      <c r="H46" s="288"/>
      <c r="I46" s="288"/>
      <c r="J46" s="104"/>
      <c r="K46" s="104"/>
      <c r="L46" s="104"/>
      <c r="M46" s="104"/>
      <c r="N46" s="104"/>
      <c r="O46" s="174"/>
      <c r="P46" s="104"/>
      <c r="Q46" s="104"/>
      <c r="R46" s="104"/>
    </row>
    <row r="47" spans="1:58" s="77" customFormat="1" ht="15" x14ac:dyDescent="0.25">
      <c r="B47" s="99" t="s">
        <v>40</v>
      </c>
      <c r="C47" s="78"/>
      <c r="G47" s="288">
        <f>+G45-G46</f>
        <v>930.0533047914505</v>
      </c>
      <c r="H47" s="288"/>
      <c r="I47" s="288"/>
      <c r="J47" s="78"/>
      <c r="K47" s="104"/>
      <c r="L47" s="104"/>
      <c r="M47" s="104"/>
      <c r="N47" s="104"/>
      <c r="O47" s="174"/>
      <c r="P47" s="104"/>
      <c r="Q47" s="104"/>
      <c r="R47" s="104"/>
    </row>
    <row r="48" spans="1:58" s="77" customFormat="1" ht="15" x14ac:dyDescent="0.25">
      <c r="B48" s="99" t="s">
        <v>40</v>
      </c>
      <c r="C48" s="78"/>
      <c r="F48" s="104"/>
      <c r="G48" s="176">
        <f>G47/G46</f>
        <v>1.5133325167090818E-6</v>
      </c>
      <c r="H48" s="175"/>
      <c r="J48" s="78"/>
      <c r="K48" s="104"/>
      <c r="L48" s="104"/>
      <c r="M48" s="104"/>
      <c r="N48" s="104"/>
      <c r="O48" s="174"/>
      <c r="P48" s="104"/>
      <c r="Q48" s="104"/>
      <c r="R48" s="104"/>
    </row>
    <row r="49" spans="2:18" s="77" customFormat="1" x14ac:dyDescent="0.2">
      <c r="B49" s="94"/>
      <c r="F49" s="104"/>
      <c r="G49" s="104"/>
      <c r="H49" s="104"/>
      <c r="I49" s="104"/>
      <c r="J49" s="104"/>
      <c r="K49" s="104"/>
      <c r="L49" s="104"/>
      <c r="M49" s="104"/>
      <c r="N49" s="104"/>
      <c r="O49" s="174"/>
      <c r="P49" s="104"/>
      <c r="Q49" s="104"/>
      <c r="R49" s="104"/>
    </row>
    <row r="50" spans="2:18" s="77" customFormat="1" x14ac:dyDescent="0.2">
      <c r="B50" s="94"/>
      <c r="F50" s="104"/>
      <c r="H50" s="104"/>
      <c r="I50" s="104"/>
      <c r="J50" s="104"/>
      <c r="L50" s="104"/>
      <c r="M50" s="104"/>
      <c r="N50" s="104"/>
      <c r="O50" s="174"/>
      <c r="P50" s="104"/>
      <c r="Q50" s="104"/>
      <c r="R50" s="104"/>
    </row>
    <row r="51" spans="2:18" s="77" customFormat="1" ht="15" x14ac:dyDescent="0.25">
      <c r="B51" s="177" t="s">
        <v>41</v>
      </c>
      <c r="C51" s="178"/>
      <c r="D51" s="104"/>
      <c r="E51" s="104"/>
      <c r="G51" s="289">
        <f>+M37+E37</f>
        <v>-198317884.83558726</v>
      </c>
      <c r="L51" s="104"/>
      <c r="M51" s="104"/>
      <c r="N51" s="104"/>
      <c r="O51" s="174"/>
      <c r="P51" s="104"/>
      <c r="Q51" s="104"/>
      <c r="R51" s="104"/>
    </row>
    <row r="52" spans="2:18" s="77" customFormat="1" x14ac:dyDescent="0.2">
      <c r="B52" s="94"/>
      <c r="F52" s="104"/>
      <c r="G52" s="104"/>
      <c r="J52" s="104"/>
      <c r="K52" s="104"/>
      <c r="L52" s="104"/>
      <c r="M52" s="104"/>
      <c r="N52" s="104"/>
      <c r="O52" s="174"/>
      <c r="P52" s="104"/>
      <c r="Q52" s="104"/>
      <c r="R52" s="104"/>
    </row>
    <row r="53" spans="2:18" s="77" customFormat="1" ht="15" x14ac:dyDescent="0.25">
      <c r="B53" s="177" t="s">
        <v>154</v>
      </c>
      <c r="C53" s="178"/>
      <c r="F53" s="104"/>
      <c r="G53" s="104"/>
      <c r="J53" s="104"/>
      <c r="K53" s="104"/>
      <c r="L53" s="104"/>
      <c r="M53" s="104"/>
      <c r="N53" s="104"/>
      <c r="O53" s="174"/>
      <c r="P53" s="104"/>
      <c r="Q53" s="104"/>
      <c r="R53" s="104"/>
    </row>
    <row r="54" spans="2:18" s="77" customFormat="1" x14ac:dyDescent="0.2">
      <c r="B54" s="94" t="s">
        <v>256</v>
      </c>
      <c r="G54" s="179">
        <v>1042904241.9170445</v>
      </c>
      <c r="J54" s="179"/>
      <c r="O54" s="174"/>
    </row>
    <row r="55" spans="2:18" s="77" customFormat="1" x14ac:dyDescent="0.2">
      <c r="B55" s="94" t="s">
        <v>42</v>
      </c>
      <c r="G55" s="104"/>
      <c r="J55" s="104"/>
      <c r="K55" s="104"/>
      <c r="L55" s="104"/>
      <c r="M55" s="104"/>
      <c r="O55" s="174"/>
    </row>
    <row r="56" spans="2:18" s="77" customFormat="1" x14ac:dyDescent="0.2">
      <c r="B56" s="94"/>
      <c r="F56" s="104"/>
      <c r="G56" s="104"/>
      <c r="J56" s="104"/>
      <c r="K56" s="104"/>
      <c r="L56" s="104"/>
      <c r="M56" s="104"/>
      <c r="N56" s="104"/>
      <c r="O56" s="174"/>
      <c r="P56" s="104"/>
      <c r="Q56" s="104"/>
      <c r="R56" s="104"/>
    </row>
    <row r="57" spans="2:18" s="77" customFormat="1" ht="15" x14ac:dyDescent="0.25">
      <c r="B57" s="99" t="s">
        <v>43</v>
      </c>
      <c r="C57" s="78"/>
      <c r="D57" s="78"/>
      <c r="E57" s="78"/>
      <c r="F57" s="93"/>
      <c r="G57" s="291">
        <v>1044618857.03</v>
      </c>
      <c r="J57" s="179"/>
      <c r="K57" s="104"/>
      <c r="L57" s="104"/>
      <c r="M57" s="104"/>
      <c r="N57" s="104"/>
      <c r="O57" s="174"/>
      <c r="P57" s="104"/>
      <c r="Q57" s="104"/>
      <c r="R57" s="104"/>
    </row>
    <row r="58" spans="2:18" s="77" customFormat="1" x14ac:dyDescent="0.2">
      <c r="B58" s="94"/>
      <c r="F58" s="104"/>
      <c r="G58" s="104"/>
      <c r="J58" s="104"/>
      <c r="K58" s="104"/>
      <c r="L58" s="104"/>
      <c r="M58" s="104"/>
      <c r="N58" s="104"/>
      <c r="O58" s="174"/>
      <c r="P58" s="104"/>
      <c r="Q58" s="104"/>
      <c r="R58" s="104"/>
    </row>
    <row r="59" spans="2:18" s="77" customFormat="1" ht="15" x14ac:dyDescent="0.25">
      <c r="B59" s="99" t="s">
        <v>44</v>
      </c>
      <c r="C59" s="78"/>
      <c r="D59" s="78"/>
      <c r="E59" s="78"/>
      <c r="F59" s="93"/>
      <c r="G59" s="291">
        <f>+G57-G54</f>
        <v>1714615.112955451</v>
      </c>
      <c r="J59" s="179"/>
      <c r="K59" s="93"/>
      <c r="L59" s="104"/>
      <c r="M59" s="104"/>
      <c r="N59" s="104"/>
      <c r="O59" s="174"/>
      <c r="P59" s="104"/>
      <c r="Q59" s="104"/>
      <c r="R59" s="104"/>
    </row>
    <row r="60" spans="2:18" s="77" customFormat="1" x14ac:dyDescent="0.2">
      <c r="B60" s="94"/>
      <c r="F60" s="104"/>
      <c r="G60" s="286">
        <f>G59/G57</f>
        <v>1.6413786726293127E-3</v>
      </c>
      <c r="J60" s="104"/>
      <c r="K60" s="104"/>
      <c r="L60" s="104"/>
      <c r="M60" s="104"/>
      <c r="N60" s="104"/>
      <c r="O60" s="174"/>
      <c r="P60" s="104"/>
      <c r="Q60" s="104"/>
      <c r="R60" s="104"/>
    </row>
    <row r="61" spans="2:18" s="77" customFormat="1" ht="15" thickBot="1" x14ac:dyDescent="0.25">
      <c r="B61" s="94"/>
      <c r="F61" s="104"/>
      <c r="G61" s="104"/>
      <c r="H61" s="104"/>
      <c r="I61" s="104"/>
      <c r="J61" s="104"/>
      <c r="K61" s="104"/>
      <c r="L61" s="104"/>
      <c r="M61" s="104"/>
      <c r="N61" s="104"/>
      <c r="O61" s="174"/>
      <c r="P61" s="104"/>
      <c r="Q61" s="104"/>
      <c r="R61" s="104"/>
    </row>
    <row r="62" spans="2:18" s="8" customFormat="1" ht="15" x14ac:dyDescent="0.25">
      <c r="B62" s="380" t="s">
        <v>204</v>
      </c>
      <c r="C62" s="381"/>
      <c r="D62" s="381"/>
      <c r="E62" s="381"/>
      <c r="F62" s="381"/>
      <c r="G62" s="381"/>
      <c r="H62" s="381"/>
      <c r="I62" s="382"/>
      <c r="K62" s="77"/>
      <c r="O62" s="174"/>
    </row>
    <row r="63" spans="2:18" s="8" customFormat="1" ht="14.25" customHeight="1" x14ac:dyDescent="0.2">
      <c r="B63" s="423" t="s">
        <v>162</v>
      </c>
      <c r="C63" s="424"/>
      <c r="D63" s="424"/>
      <c r="E63" s="424"/>
      <c r="F63" s="424"/>
      <c r="G63" s="424"/>
      <c r="H63" s="424"/>
      <c r="I63" s="425"/>
      <c r="K63" s="77"/>
      <c r="O63" s="174"/>
    </row>
    <row r="64" spans="2:18" s="8" customFormat="1" ht="26.25" customHeight="1" thickBot="1" x14ac:dyDescent="0.25">
      <c r="B64" s="426"/>
      <c r="C64" s="427"/>
      <c r="D64" s="427"/>
      <c r="E64" s="427"/>
      <c r="F64" s="427"/>
      <c r="G64" s="427"/>
      <c r="H64" s="427"/>
      <c r="I64" s="428"/>
      <c r="K64" s="77"/>
      <c r="O64" s="174"/>
    </row>
    <row r="65" spans="2:18" s="77" customFormat="1" x14ac:dyDescent="0.2">
      <c r="B65" s="94"/>
      <c r="F65" s="104"/>
      <c r="G65" s="104"/>
      <c r="H65" s="104"/>
      <c r="I65" s="104"/>
      <c r="J65" s="104"/>
      <c r="K65" s="104"/>
      <c r="L65" s="104"/>
      <c r="M65" s="104"/>
      <c r="N65" s="104"/>
      <c r="O65" s="174"/>
      <c r="P65" s="104"/>
      <c r="Q65" s="104"/>
      <c r="R65" s="104"/>
    </row>
    <row r="66" spans="2:18" s="77" customFormat="1" x14ac:dyDescent="0.2">
      <c r="B66" s="94"/>
      <c r="F66" s="104"/>
      <c r="G66" s="104"/>
      <c r="H66" s="104"/>
      <c r="I66" s="104"/>
      <c r="J66" s="104"/>
      <c r="K66" s="104"/>
      <c r="L66" s="104"/>
      <c r="M66" s="104"/>
      <c r="N66" s="104"/>
      <c r="O66" s="174"/>
      <c r="P66" s="104"/>
      <c r="Q66" s="104"/>
      <c r="R66" s="104"/>
    </row>
    <row r="67" spans="2:18" s="77" customFormat="1" ht="15" thickBot="1" x14ac:dyDescent="0.25">
      <c r="B67" s="100"/>
      <c r="C67" s="101"/>
      <c r="D67" s="101"/>
      <c r="E67" s="101"/>
      <c r="F67" s="180"/>
      <c r="G67" s="180"/>
      <c r="H67" s="180"/>
      <c r="I67" s="180"/>
      <c r="J67" s="180"/>
      <c r="K67" s="180"/>
      <c r="L67" s="180"/>
      <c r="M67" s="180"/>
      <c r="N67" s="180"/>
      <c r="O67" s="181"/>
      <c r="P67" s="104"/>
      <c r="Q67" s="104"/>
      <c r="R67" s="104"/>
    </row>
    <row r="68" spans="2:18" s="77" customFormat="1" x14ac:dyDescent="0.2">
      <c r="F68" s="104"/>
      <c r="G68" s="104"/>
      <c r="H68" s="104"/>
      <c r="I68" s="104"/>
      <c r="J68" s="104"/>
      <c r="K68" s="104"/>
      <c r="L68" s="104"/>
      <c r="M68" s="104"/>
      <c r="N68" s="104"/>
      <c r="O68" s="104"/>
      <c r="P68" s="104"/>
      <c r="Q68" s="104"/>
      <c r="R68" s="104"/>
    </row>
    <row r="69" spans="2:18" s="77" customFormat="1" x14ac:dyDescent="0.2">
      <c r="F69" s="104"/>
      <c r="G69" s="104"/>
      <c r="H69" s="104"/>
      <c r="I69" s="104"/>
      <c r="J69" s="104"/>
      <c r="K69" s="104"/>
      <c r="L69" s="104"/>
      <c r="M69" s="104"/>
      <c r="N69" s="104"/>
      <c r="O69" s="104"/>
      <c r="P69" s="104"/>
      <c r="Q69" s="104"/>
      <c r="R69" s="104"/>
    </row>
    <row r="70" spans="2:18" s="77" customFormat="1" x14ac:dyDescent="0.2">
      <c r="F70" s="104"/>
      <c r="G70" s="104"/>
      <c r="H70" s="104"/>
      <c r="I70" s="104"/>
      <c r="J70" s="104"/>
      <c r="K70" s="104"/>
      <c r="L70" s="104"/>
      <c r="M70" s="104"/>
      <c r="N70" s="104"/>
      <c r="O70" s="104"/>
      <c r="P70" s="104"/>
      <c r="Q70" s="104"/>
      <c r="R70" s="104"/>
    </row>
    <row r="71" spans="2:18" s="77" customFormat="1" x14ac:dyDescent="0.2">
      <c r="F71" s="104"/>
      <c r="G71" s="104"/>
      <c r="H71" s="104"/>
      <c r="I71" s="104"/>
      <c r="J71" s="104"/>
      <c r="K71" s="104"/>
      <c r="L71" s="104"/>
      <c r="M71" s="104"/>
      <c r="N71" s="104"/>
      <c r="O71" s="104"/>
      <c r="P71" s="104"/>
      <c r="Q71" s="104"/>
      <c r="R71" s="104"/>
    </row>
    <row r="72" spans="2:18" s="77" customFormat="1" x14ac:dyDescent="0.2">
      <c r="F72" s="104"/>
      <c r="G72" s="104"/>
      <c r="H72" s="104"/>
      <c r="I72" s="104"/>
      <c r="J72" s="104"/>
      <c r="K72" s="104"/>
      <c r="L72" s="104"/>
      <c r="M72" s="104"/>
      <c r="N72" s="104"/>
      <c r="O72" s="104"/>
      <c r="P72" s="104"/>
      <c r="Q72" s="104"/>
      <c r="R72" s="104"/>
    </row>
    <row r="73" spans="2:18" s="77" customFormat="1" x14ac:dyDescent="0.2">
      <c r="F73" s="104"/>
      <c r="G73" s="104"/>
      <c r="H73" s="104"/>
      <c r="I73" s="104"/>
      <c r="J73" s="104"/>
      <c r="K73" s="104"/>
      <c r="L73" s="104"/>
      <c r="M73" s="104"/>
      <c r="N73" s="104"/>
      <c r="O73" s="104"/>
      <c r="P73" s="104"/>
      <c r="Q73" s="104"/>
      <c r="R73" s="104"/>
    </row>
    <row r="74" spans="2:18" s="77" customFormat="1" x14ac:dyDescent="0.2">
      <c r="F74" s="104"/>
      <c r="G74" s="104"/>
      <c r="H74" s="104"/>
      <c r="I74" s="104"/>
      <c r="J74" s="104"/>
      <c r="K74" s="104"/>
      <c r="L74" s="104"/>
      <c r="M74" s="104"/>
      <c r="N74" s="104"/>
      <c r="O74" s="104"/>
      <c r="P74" s="104"/>
      <c r="Q74" s="104"/>
      <c r="R74" s="104"/>
    </row>
    <row r="75" spans="2:18" s="77" customFormat="1" x14ac:dyDescent="0.2">
      <c r="F75" s="104"/>
      <c r="G75" s="104"/>
      <c r="H75" s="104"/>
      <c r="I75" s="104"/>
      <c r="J75" s="104"/>
      <c r="K75" s="104"/>
      <c r="L75" s="104"/>
      <c r="M75" s="104"/>
      <c r="N75" s="104"/>
      <c r="O75" s="104"/>
      <c r="P75" s="104"/>
      <c r="Q75" s="104"/>
      <c r="R75" s="104"/>
    </row>
    <row r="76" spans="2:18" s="77" customFormat="1" x14ac:dyDescent="0.2">
      <c r="F76" s="104"/>
      <c r="G76" s="104"/>
      <c r="H76" s="104"/>
      <c r="I76" s="104"/>
      <c r="J76" s="104"/>
      <c r="K76" s="104"/>
      <c r="L76" s="104"/>
      <c r="M76" s="104"/>
      <c r="N76" s="104"/>
      <c r="O76" s="104"/>
      <c r="P76" s="104"/>
      <c r="Q76" s="104"/>
      <c r="R76" s="104"/>
    </row>
    <row r="77" spans="2:18" s="77" customFormat="1" x14ac:dyDescent="0.2">
      <c r="F77" s="104"/>
      <c r="G77" s="104"/>
      <c r="H77" s="104"/>
      <c r="I77" s="104"/>
      <c r="J77" s="104"/>
      <c r="K77" s="104"/>
      <c r="L77" s="104"/>
      <c r="M77" s="104"/>
      <c r="N77" s="104"/>
      <c r="O77" s="104"/>
      <c r="P77" s="104"/>
      <c r="Q77" s="104"/>
      <c r="R77" s="104"/>
    </row>
    <row r="78" spans="2:18" s="77" customFormat="1" x14ac:dyDescent="0.2">
      <c r="F78" s="104"/>
      <c r="G78" s="104"/>
      <c r="H78" s="104"/>
      <c r="I78" s="104"/>
      <c r="J78" s="104"/>
      <c r="K78" s="104"/>
      <c r="L78" s="104"/>
      <c r="M78" s="104"/>
      <c r="N78" s="104"/>
      <c r="O78" s="104"/>
      <c r="P78" s="104"/>
      <c r="Q78" s="104"/>
      <c r="R78" s="104"/>
    </row>
    <row r="79" spans="2:18" s="77" customFormat="1" x14ac:dyDescent="0.2">
      <c r="F79" s="104"/>
      <c r="G79" s="104"/>
      <c r="H79" s="104"/>
      <c r="I79" s="104"/>
      <c r="J79" s="104"/>
      <c r="K79" s="104"/>
      <c r="L79" s="104"/>
      <c r="M79" s="104"/>
      <c r="N79" s="104"/>
      <c r="O79" s="104"/>
      <c r="P79" s="104"/>
      <c r="Q79" s="104"/>
      <c r="R79" s="104"/>
    </row>
    <row r="80" spans="2:18" s="77" customFormat="1" x14ac:dyDescent="0.2">
      <c r="F80" s="104"/>
      <c r="G80" s="104"/>
      <c r="H80" s="104"/>
      <c r="I80" s="104"/>
      <c r="J80" s="104"/>
      <c r="K80" s="104"/>
      <c r="L80" s="104"/>
      <c r="M80" s="104"/>
      <c r="N80" s="104"/>
      <c r="O80" s="104"/>
      <c r="P80" s="104"/>
      <c r="Q80" s="104"/>
      <c r="R80" s="104"/>
    </row>
    <row r="81" spans="6:18" s="77" customFormat="1" x14ac:dyDescent="0.2">
      <c r="F81" s="104"/>
      <c r="G81" s="104"/>
      <c r="H81" s="104"/>
      <c r="I81" s="104"/>
      <c r="J81" s="104"/>
      <c r="K81" s="104"/>
      <c r="L81" s="104"/>
      <c r="M81" s="104"/>
      <c r="N81" s="104"/>
      <c r="O81" s="104"/>
      <c r="P81" s="104"/>
      <c r="Q81" s="104"/>
      <c r="R81" s="104"/>
    </row>
    <row r="82" spans="6:18" s="77" customFormat="1" x14ac:dyDescent="0.2">
      <c r="G82" s="104"/>
      <c r="H82" s="104"/>
      <c r="I82" s="104"/>
      <c r="J82" s="104"/>
      <c r="K82" s="104"/>
      <c r="L82" s="104"/>
      <c r="M82" s="104"/>
      <c r="N82" s="104"/>
      <c r="O82" s="104"/>
      <c r="P82" s="104"/>
      <c r="Q82" s="104"/>
      <c r="R82" s="104"/>
    </row>
    <row r="83" spans="6:18" s="77" customFormat="1" x14ac:dyDescent="0.2">
      <c r="G83" s="104"/>
      <c r="H83" s="104"/>
      <c r="I83" s="104"/>
      <c r="J83" s="104"/>
      <c r="K83" s="104"/>
      <c r="L83" s="104"/>
      <c r="M83" s="104"/>
      <c r="N83" s="104"/>
      <c r="O83" s="104"/>
      <c r="P83" s="104"/>
      <c r="Q83" s="104"/>
      <c r="R83" s="104"/>
    </row>
    <row r="84" spans="6:18" s="77" customFormat="1" x14ac:dyDescent="0.2">
      <c r="G84" s="104"/>
      <c r="H84" s="104"/>
      <c r="I84" s="104"/>
      <c r="J84" s="104"/>
      <c r="K84" s="104"/>
      <c r="L84" s="104"/>
      <c r="M84" s="104"/>
      <c r="N84" s="104"/>
      <c r="O84" s="104"/>
      <c r="P84" s="104"/>
      <c r="Q84" s="104"/>
      <c r="R84" s="104"/>
    </row>
    <row r="85" spans="6:18" s="77" customFormat="1" x14ac:dyDescent="0.2">
      <c r="G85" s="104"/>
      <c r="H85" s="104"/>
      <c r="I85" s="104"/>
      <c r="J85" s="104"/>
      <c r="K85" s="104"/>
      <c r="L85" s="104"/>
      <c r="M85" s="104"/>
      <c r="N85" s="104"/>
      <c r="O85" s="104"/>
      <c r="P85" s="104"/>
      <c r="Q85" s="104"/>
      <c r="R85" s="104"/>
    </row>
    <row r="86" spans="6:18" s="77" customFormat="1" x14ac:dyDescent="0.2">
      <c r="G86" s="104"/>
      <c r="H86" s="104"/>
      <c r="I86" s="104"/>
      <c r="J86" s="104"/>
      <c r="K86" s="104"/>
      <c r="L86" s="104"/>
      <c r="M86" s="104"/>
      <c r="N86" s="104"/>
      <c r="O86" s="104"/>
      <c r="P86" s="104"/>
      <c r="Q86" s="104"/>
      <c r="R86" s="104"/>
    </row>
    <row r="87" spans="6:18" s="77" customFormat="1" x14ac:dyDescent="0.2">
      <c r="G87" s="104"/>
      <c r="H87" s="104"/>
      <c r="I87" s="104"/>
      <c r="J87" s="104"/>
      <c r="K87" s="104"/>
      <c r="L87" s="104"/>
      <c r="M87" s="104"/>
      <c r="N87" s="104"/>
      <c r="O87" s="104"/>
      <c r="P87" s="104"/>
      <c r="Q87" s="104"/>
      <c r="R87" s="104"/>
    </row>
    <row r="88" spans="6:18" s="77" customFormat="1" x14ac:dyDescent="0.2">
      <c r="G88" s="104"/>
      <c r="H88" s="104"/>
      <c r="I88" s="104"/>
      <c r="J88" s="104"/>
      <c r="K88" s="104"/>
      <c r="L88" s="104"/>
      <c r="M88" s="104"/>
      <c r="N88" s="104"/>
      <c r="O88" s="104"/>
      <c r="P88" s="104"/>
      <c r="Q88" s="104"/>
      <c r="R88" s="104"/>
    </row>
    <row r="89" spans="6:18" s="77" customFormat="1" x14ac:dyDescent="0.2">
      <c r="G89" s="104"/>
      <c r="H89" s="104"/>
      <c r="I89" s="104"/>
      <c r="J89" s="104"/>
      <c r="K89" s="104"/>
      <c r="L89" s="104"/>
      <c r="M89" s="104"/>
      <c r="N89" s="104"/>
      <c r="O89" s="104"/>
      <c r="P89" s="104"/>
      <c r="Q89" s="104"/>
      <c r="R89" s="104"/>
    </row>
    <row r="90" spans="6:18" s="77" customFormat="1" x14ac:dyDescent="0.2">
      <c r="G90" s="104"/>
      <c r="H90" s="104"/>
      <c r="I90" s="104"/>
      <c r="J90" s="104"/>
      <c r="K90" s="104"/>
      <c r="L90" s="104"/>
      <c r="M90" s="104"/>
      <c r="N90" s="104"/>
      <c r="O90" s="104"/>
      <c r="P90" s="104"/>
      <c r="Q90" s="104"/>
      <c r="R90" s="104"/>
    </row>
    <row r="91" spans="6:18" s="77" customFormat="1" x14ac:dyDescent="0.2">
      <c r="G91" s="104"/>
      <c r="H91" s="104"/>
      <c r="I91" s="104"/>
      <c r="J91" s="104"/>
      <c r="K91" s="104"/>
      <c r="L91" s="104"/>
      <c r="M91" s="104"/>
      <c r="N91" s="104"/>
      <c r="O91" s="104"/>
      <c r="P91" s="104"/>
      <c r="Q91" s="104"/>
      <c r="R91" s="104"/>
    </row>
    <row r="92" spans="6:18" s="77" customFormat="1" x14ac:dyDescent="0.2">
      <c r="G92" s="104"/>
      <c r="H92" s="104"/>
      <c r="I92" s="104"/>
      <c r="J92" s="104"/>
      <c r="K92" s="104"/>
      <c r="L92" s="104"/>
      <c r="M92" s="104"/>
      <c r="N92" s="104"/>
      <c r="O92" s="104"/>
      <c r="P92" s="104"/>
      <c r="Q92" s="104"/>
      <c r="R92" s="104"/>
    </row>
    <row r="93" spans="6:18" s="77" customFormat="1" x14ac:dyDescent="0.2">
      <c r="G93" s="104"/>
      <c r="H93" s="104"/>
      <c r="I93" s="104"/>
      <c r="J93" s="104"/>
      <c r="K93" s="104"/>
      <c r="L93" s="104"/>
      <c r="M93" s="104"/>
      <c r="N93" s="104"/>
      <c r="O93" s="104"/>
      <c r="P93" s="104"/>
      <c r="Q93" s="104"/>
      <c r="R93" s="104"/>
    </row>
    <row r="94" spans="6:18" s="77" customFormat="1" x14ac:dyDescent="0.2">
      <c r="G94" s="104"/>
      <c r="H94" s="104"/>
      <c r="I94" s="104"/>
      <c r="J94" s="104"/>
      <c r="K94" s="104"/>
      <c r="L94" s="104"/>
      <c r="M94" s="104"/>
      <c r="N94" s="104"/>
      <c r="O94" s="104"/>
      <c r="P94" s="104"/>
      <c r="Q94" s="104"/>
      <c r="R94" s="104"/>
    </row>
    <row r="95" spans="6:18" s="77" customFormat="1" x14ac:dyDescent="0.2">
      <c r="G95" s="104"/>
      <c r="H95" s="104"/>
      <c r="I95" s="104"/>
      <c r="J95" s="104"/>
      <c r="K95" s="104"/>
      <c r="L95" s="104"/>
      <c r="M95" s="104"/>
      <c r="N95" s="104"/>
      <c r="O95" s="104"/>
      <c r="P95" s="104"/>
      <c r="Q95" s="104"/>
      <c r="R95" s="104"/>
    </row>
    <row r="96" spans="6:18" s="77" customFormat="1" x14ac:dyDescent="0.2">
      <c r="G96" s="104"/>
      <c r="H96" s="104"/>
      <c r="I96" s="104"/>
      <c r="J96" s="104"/>
      <c r="K96" s="104"/>
      <c r="L96" s="104"/>
      <c r="M96" s="104"/>
      <c r="N96" s="104"/>
      <c r="O96" s="104"/>
      <c r="P96" s="104"/>
      <c r="Q96" s="104"/>
      <c r="R96" s="104"/>
    </row>
    <row r="97" spans="7:18" s="77" customFormat="1" x14ac:dyDescent="0.2">
      <c r="G97" s="104"/>
      <c r="H97" s="104"/>
      <c r="I97" s="104"/>
      <c r="J97" s="104"/>
      <c r="K97" s="104"/>
      <c r="L97" s="104"/>
      <c r="M97" s="104"/>
      <c r="N97" s="104"/>
      <c r="O97" s="104"/>
      <c r="P97" s="104"/>
      <c r="Q97" s="104"/>
      <c r="R97" s="104"/>
    </row>
    <row r="98" spans="7:18" s="77" customFormat="1" x14ac:dyDescent="0.2">
      <c r="G98" s="104"/>
      <c r="H98" s="104"/>
      <c r="I98" s="104"/>
      <c r="J98" s="104"/>
      <c r="K98" s="104"/>
      <c r="L98" s="104"/>
      <c r="M98" s="104"/>
      <c r="N98" s="104"/>
      <c r="O98" s="104"/>
      <c r="P98" s="104"/>
      <c r="Q98" s="104"/>
      <c r="R98" s="104"/>
    </row>
    <row r="99" spans="7:18" s="77" customFormat="1" x14ac:dyDescent="0.2">
      <c r="G99" s="104"/>
      <c r="H99" s="104"/>
      <c r="I99" s="104"/>
      <c r="J99" s="104"/>
      <c r="K99" s="104"/>
      <c r="L99" s="104"/>
      <c r="M99" s="104"/>
      <c r="N99" s="104"/>
      <c r="O99" s="104"/>
      <c r="P99" s="104"/>
      <c r="Q99" s="104"/>
      <c r="R99" s="104"/>
    </row>
    <row r="100" spans="7:18" s="77" customFormat="1" x14ac:dyDescent="0.2">
      <c r="G100" s="104"/>
      <c r="H100" s="104"/>
      <c r="I100" s="104"/>
      <c r="J100" s="104"/>
      <c r="K100" s="104"/>
      <c r="L100" s="104"/>
      <c r="M100" s="104"/>
      <c r="N100" s="104"/>
      <c r="O100" s="104"/>
      <c r="P100" s="104"/>
      <c r="Q100" s="104"/>
      <c r="R100" s="104"/>
    </row>
    <row r="101" spans="7:18" s="77" customFormat="1" x14ac:dyDescent="0.2">
      <c r="G101" s="104"/>
      <c r="H101" s="104"/>
      <c r="I101" s="104"/>
      <c r="J101" s="104"/>
      <c r="K101" s="104"/>
      <c r="L101" s="104"/>
      <c r="M101" s="104"/>
      <c r="N101" s="104"/>
      <c r="O101" s="104"/>
      <c r="P101" s="104"/>
      <c r="Q101" s="104"/>
      <c r="R101" s="104"/>
    </row>
    <row r="102" spans="7:18" s="77" customFormat="1" x14ac:dyDescent="0.2">
      <c r="G102" s="104"/>
      <c r="H102" s="104"/>
      <c r="I102" s="104"/>
      <c r="J102" s="104"/>
      <c r="K102" s="104"/>
      <c r="L102" s="104"/>
      <c r="M102" s="104"/>
      <c r="N102" s="104"/>
      <c r="O102" s="104"/>
      <c r="P102" s="104"/>
      <c r="Q102" s="104"/>
      <c r="R102" s="104"/>
    </row>
    <row r="103" spans="7:18" s="77" customFormat="1" x14ac:dyDescent="0.2">
      <c r="G103" s="104"/>
      <c r="H103" s="104"/>
      <c r="I103" s="104"/>
      <c r="J103" s="104"/>
      <c r="K103" s="104"/>
      <c r="L103" s="104"/>
      <c r="M103" s="104"/>
      <c r="N103" s="104"/>
      <c r="O103" s="104"/>
      <c r="P103" s="104"/>
      <c r="Q103" s="104"/>
      <c r="R103" s="104"/>
    </row>
    <row r="104" spans="7:18" s="77" customFormat="1" x14ac:dyDescent="0.2">
      <c r="G104" s="104"/>
      <c r="H104" s="104"/>
      <c r="I104" s="104"/>
      <c r="J104" s="104"/>
      <c r="K104" s="104"/>
      <c r="L104" s="104"/>
      <c r="M104" s="104"/>
      <c r="N104" s="104"/>
      <c r="O104" s="104"/>
      <c r="P104" s="104"/>
      <c r="Q104" s="104"/>
      <c r="R104" s="104"/>
    </row>
    <row r="105" spans="7:18" s="77" customFormat="1" x14ac:dyDescent="0.2">
      <c r="G105" s="104"/>
      <c r="H105" s="104"/>
      <c r="I105" s="104"/>
      <c r="J105" s="104"/>
      <c r="K105" s="104"/>
      <c r="L105" s="104"/>
      <c r="M105" s="104"/>
      <c r="N105" s="104"/>
      <c r="O105" s="104"/>
      <c r="P105" s="104"/>
      <c r="Q105" s="104"/>
      <c r="R105" s="104"/>
    </row>
    <row r="106" spans="7:18" s="77" customFormat="1" x14ac:dyDescent="0.2">
      <c r="G106" s="104"/>
      <c r="H106" s="104"/>
      <c r="I106" s="104"/>
      <c r="J106" s="104"/>
      <c r="K106" s="104"/>
      <c r="L106" s="104"/>
      <c r="M106" s="104"/>
      <c r="N106" s="104"/>
      <c r="O106" s="104"/>
      <c r="P106" s="104"/>
      <c r="Q106" s="104"/>
      <c r="R106" s="104"/>
    </row>
    <row r="107" spans="7:18" s="77" customFormat="1" x14ac:dyDescent="0.2">
      <c r="G107" s="104"/>
      <c r="H107" s="104"/>
      <c r="I107" s="104"/>
      <c r="J107" s="104"/>
      <c r="K107" s="104"/>
      <c r="L107" s="104"/>
      <c r="M107" s="104"/>
      <c r="N107" s="104"/>
      <c r="O107" s="104"/>
      <c r="P107" s="104"/>
      <c r="Q107" s="104"/>
      <c r="R107" s="104"/>
    </row>
    <row r="108" spans="7:18" s="77" customFormat="1" x14ac:dyDescent="0.2">
      <c r="I108" s="104"/>
    </row>
    <row r="109" spans="7:18" s="77" customFormat="1" x14ac:dyDescent="0.2">
      <c r="I109" s="104"/>
    </row>
    <row r="110" spans="7:18" s="77" customFormat="1" x14ac:dyDescent="0.2">
      <c r="I110" s="104"/>
    </row>
    <row r="111" spans="7:18" s="77" customFormat="1" x14ac:dyDescent="0.2">
      <c r="I111" s="104"/>
    </row>
    <row r="112" spans="7:18" s="77" customFormat="1" x14ac:dyDescent="0.2">
      <c r="I112" s="104"/>
    </row>
    <row r="113" spans="9:9" s="77" customFormat="1" x14ac:dyDescent="0.2">
      <c r="I113" s="104"/>
    </row>
    <row r="114" spans="9:9" s="77" customFormat="1" x14ac:dyDescent="0.2">
      <c r="I114" s="104"/>
    </row>
    <row r="115" spans="9:9" s="77" customFormat="1" x14ac:dyDescent="0.2">
      <c r="I115" s="104"/>
    </row>
    <row r="116" spans="9:9" s="77" customFormat="1" x14ac:dyDescent="0.2">
      <c r="I116" s="104"/>
    </row>
    <row r="117" spans="9:9" s="77" customFormat="1" x14ac:dyDescent="0.2">
      <c r="I117" s="104"/>
    </row>
    <row r="118" spans="9:9" s="77" customFormat="1" x14ac:dyDescent="0.2">
      <c r="I118" s="104"/>
    </row>
    <row r="119" spans="9:9" s="77" customFormat="1" x14ac:dyDescent="0.2">
      <c r="I119" s="104"/>
    </row>
  </sheetData>
  <mergeCells count="14">
    <mergeCell ref="B18:C18"/>
    <mergeCell ref="B20:C20"/>
    <mergeCell ref="B37:C37"/>
    <mergeCell ref="B63:I64"/>
    <mergeCell ref="B8:O8"/>
    <mergeCell ref="B12:J12"/>
    <mergeCell ref="B13:J13"/>
    <mergeCell ref="B14:N14"/>
    <mergeCell ref="B16:O16"/>
    <mergeCell ref="C6:D6"/>
    <mergeCell ref="M5:O5"/>
    <mergeCell ref="C5:K5"/>
    <mergeCell ref="F6:K6"/>
    <mergeCell ref="B1:M3"/>
  </mergeCells>
  <hyperlinks>
    <hyperlink ref="D38" location="subsumaria!J5" display="DOB-1" xr:uid="{00000000-0004-0000-0500-000000000000}"/>
  </hyperlinks>
  <pageMargins left="0.3" right="0.2" top="0.25" bottom="0.5" header="0.34" footer="0.5"/>
  <pageSetup scale="70" orientation="landscape" r:id="rId1"/>
  <headerFooter alignWithMargins="0"/>
  <ignoredErrors>
    <ignoredError sqref="K25:K36" formula="1"/>
    <ignoredError sqref="H25:H3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4"/>
  <sheetViews>
    <sheetView showGridLines="0" topLeftCell="D1" workbookViewId="0">
      <selection activeCell="A6" sqref="A6"/>
    </sheetView>
  </sheetViews>
  <sheetFormatPr baseColWidth="10" defaultRowHeight="12.75" x14ac:dyDescent="0.2"/>
  <cols>
    <col min="1" max="1" width="3.140625" style="2" customWidth="1"/>
    <col min="2" max="2" width="40.85546875" style="2" customWidth="1"/>
    <col min="3" max="9" width="22.28515625" style="2" customWidth="1"/>
    <col min="10" max="10" width="11.42578125" style="2"/>
    <col min="11" max="11" width="21.5703125" style="2" bestFit="1" customWidth="1"/>
    <col min="12" max="12" width="18.5703125" style="2" customWidth="1"/>
    <col min="13" max="256" width="11.42578125" style="2"/>
    <col min="257" max="257" width="3.140625" style="2" customWidth="1"/>
    <col min="258" max="258" width="25" style="2" customWidth="1"/>
    <col min="259" max="265" width="17.5703125" style="2" customWidth="1"/>
    <col min="266" max="512" width="11.42578125" style="2"/>
    <col min="513" max="513" width="3.140625" style="2" customWidth="1"/>
    <col min="514" max="514" width="25" style="2" customWidth="1"/>
    <col min="515" max="521" width="17.5703125" style="2" customWidth="1"/>
    <col min="522" max="768" width="11.42578125" style="2"/>
    <col min="769" max="769" width="3.140625" style="2" customWidth="1"/>
    <col min="770" max="770" width="25" style="2" customWidth="1"/>
    <col min="771" max="777" width="17.5703125" style="2" customWidth="1"/>
    <col min="778" max="1024" width="11.42578125" style="2"/>
    <col min="1025" max="1025" width="3.140625" style="2" customWidth="1"/>
    <col min="1026" max="1026" width="25" style="2" customWidth="1"/>
    <col min="1027" max="1033" width="17.5703125" style="2" customWidth="1"/>
    <col min="1034" max="1280" width="11.42578125" style="2"/>
    <col min="1281" max="1281" width="3.140625" style="2" customWidth="1"/>
    <col min="1282" max="1282" width="25" style="2" customWidth="1"/>
    <col min="1283" max="1289" width="17.5703125" style="2" customWidth="1"/>
    <col min="1290" max="1536" width="11.42578125" style="2"/>
    <col min="1537" max="1537" width="3.140625" style="2" customWidth="1"/>
    <col min="1538" max="1538" width="25" style="2" customWidth="1"/>
    <col min="1539" max="1545" width="17.5703125" style="2" customWidth="1"/>
    <col min="1546" max="1792" width="11.42578125" style="2"/>
    <col min="1793" max="1793" width="3.140625" style="2" customWidth="1"/>
    <col min="1794" max="1794" width="25" style="2" customWidth="1"/>
    <col min="1795" max="1801" width="17.5703125" style="2" customWidth="1"/>
    <col min="1802" max="2048" width="11.42578125" style="2"/>
    <col min="2049" max="2049" width="3.140625" style="2" customWidth="1"/>
    <col min="2050" max="2050" width="25" style="2" customWidth="1"/>
    <col min="2051" max="2057" width="17.5703125" style="2" customWidth="1"/>
    <col min="2058" max="2304" width="11.42578125" style="2"/>
    <col min="2305" max="2305" width="3.140625" style="2" customWidth="1"/>
    <col min="2306" max="2306" width="25" style="2" customWidth="1"/>
    <col min="2307" max="2313" width="17.5703125" style="2" customWidth="1"/>
    <col min="2314" max="2560" width="11.42578125" style="2"/>
    <col min="2561" max="2561" width="3.140625" style="2" customWidth="1"/>
    <col min="2562" max="2562" width="25" style="2" customWidth="1"/>
    <col min="2563" max="2569" width="17.5703125" style="2" customWidth="1"/>
    <col min="2570" max="2816" width="11.42578125" style="2"/>
    <col min="2817" max="2817" width="3.140625" style="2" customWidth="1"/>
    <col min="2818" max="2818" width="25" style="2" customWidth="1"/>
    <col min="2819" max="2825" width="17.5703125" style="2" customWidth="1"/>
    <col min="2826" max="3072" width="11.42578125" style="2"/>
    <col min="3073" max="3073" width="3.140625" style="2" customWidth="1"/>
    <col min="3074" max="3074" width="25" style="2" customWidth="1"/>
    <col min="3075" max="3081" width="17.5703125" style="2" customWidth="1"/>
    <col min="3082" max="3328" width="11.42578125" style="2"/>
    <col min="3329" max="3329" width="3.140625" style="2" customWidth="1"/>
    <col min="3330" max="3330" width="25" style="2" customWidth="1"/>
    <col min="3331" max="3337" width="17.5703125" style="2" customWidth="1"/>
    <col min="3338" max="3584" width="11.42578125" style="2"/>
    <col min="3585" max="3585" width="3.140625" style="2" customWidth="1"/>
    <col min="3586" max="3586" width="25" style="2" customWidth="1"/>
    <col min="3587" max="3593" width="17.5703125" style="2" customWidth="1"/>
    <col min="3594" max="3840" width="11.42578125" style="2"/>
    <col min="3841" max="3841" width="3.140625" style="2" customWidth="1"/>
    <col min="3842" max="3842" width="25" style="2" customWidth="1"/>
    <col min="3843" max="3849" width="17.5703125" style="2" customWidth="1"/>
    <col min="3850" max="4096" width="11.42578125" style="2"/>
    <col min="4097" max="4097" width="3.140625" style="2" customWidth="1"/>
    <col min="4098" max="4098" width="25" style="2" customWidth="1"/>
    <col min="4099" max="4105" width="17.5703125" style="2" customWidth="1"/>
    <col min="4106" max="4352" width="11.42578125" style="2"/>
    <col min="4353" max="4353" width="3.140625" style="2" customWidth="1"/>
    <col min="4354" max="4354" width="25" style="2" customWidth="1"/>
    <col min="4355" max="4361" width="17.5703125" style="2" customWidth="1"/>
    <col min="4362" max="4608" width="11.42578125" style="2"/>
    <col min="4609" max="4609" width="3.140625" style="2" customWidth="1"/>
    <col min="4610" max="4610" width="25" style="2" customWidth="1"/>
    <col min="4611" max="4617" width="17.5703125" style="2" customWidth="1"/>
    <col min="4618" max="4864" width="11.42578125" style="2"/>
    <col min="4865" max="4865" width="3.140625" style="2" customWidth="1"/>
    <col min="4866" max="4866" width="25" style="2" customWidth="1"/>
    <col min="4867" max="4873" width="17.5703125" style="2" customWidth="1"/>
    <col min="4874" max="5120" width="11.42578125" style="2"/>
    <col min="5121" max="5121" width="3.140625" style="2" customWidth="1"/>
    <col min="5122" max="5122" width="25" style="2" customWidth="1"/>
    <col min="5123" max="5129" width="17.5703125" style="2" customWidth="1"/>
    <col min="5130" max="5376" width="11.42578125" style="2"/>
    <col min="5377" max="5377" width="3.140625" style="2" customWidth="1"/>
    <col min="5378" max="5378" width="25" style="2" customWidth="1"/>
    <col min="5379" max="5385" width="17.5703125" style="2" customWidth="1"/>
    <col min="5386" max="5632" width="11.42578125" style="2"/>
    <col min="5633" max="5633" width="3.140625" style="2" customWidth="1"/>
    <col min="5634" max="5634" width="25" style="2" customWidth="1"/>
    <col min="5635" max="5641" width="17.5703125" style="2" customWidth="1"/>
    <col min="5642" max="5888" width="11.42578125" style="2"/>
    <col min="5889" max="5889" width="3.140625" style="2" customWidth="1"/>
    <col min="5890" max="5890" width="25" style="2" customWidth="1"/>
    <col min="5891" max="5897" width="17.5703125" style="2" customWidth="1"/>
    <col min="5898" max="6144" width="11.42578125" style="2"/>
    <col min="6145" max="6145" width="3.140625" style="2" customWidth="1"/>
    <col min="6146" max="6146" width="25" style="2" customWidth="1"/>
    <col min="6147" max="6153" width="17.5703125" style="2" customWidth="1"/>
    <col min="6154" max="6400" width="11.42578125" style="2"/>
    <col min="6401" max="6401" width="3.140625" style="2" customWidth="1"/>
    <col min="6402" max="6402" width="25" style="2" customWidth="1"/>
    <col min="6403" max="6409" width="17.5703125" style="2" customWidth="1"/>
    <col min="6410" max="6656" width="11.42578125" style="2"/>
    <col min="6657" max="6657" width="3.140625" style="2" customWidth="1"/>
    <col min="6658" max="6658" width="25" style="2" customWidth="1"/>
    <col min="6659" max="6665" width="17.5703125" style="2" customWidth="1"/>
    <col min="6666" max="6912" width="11.42578125" style="2"/>
    <col min="6913" max="6913" width="3.140625" style="2" customWidth="1"/>
    <col min="6914" max="6914" width="25" style="2" customWidth="1"/>
    <col min="6915" max="6921" width="17.5703125" style="2" customWidth="1"/>
    <col min="6922" max="7168" width="11.42578125" style="2"/>
    <col min="7169" max="7169" width="3.140625" style="2" customWidth="1"/>
    <col min="7170" max="7170" width="25" style="2" customWidth="1"/>
    <col min="7171" max="7177" width="17.5703125" style="2" customWidth="1"/>
    <col min="7178" max="7424" width="11.42578125" style="2"/>
    <col min="7425" max="7425" width="3.140625" style="2" customWidth="1"/>
    <col min="7426" max="7426" width="25" style="2" customWidth="1"/>
    <col min="7427" max="7433" width="17.5703125" style="2" customWidth="1"/>
    <col min="7434" max="7680" width="11.42578125" style="2"/>
    <col min="7681" max="7681" width="3.140625" style="2" customWidth="1"/>
    <col min="7682" max="7682" width="25" style="2" customWidth="1"/>
    <col min="7683" max="7689" width="17.5703125" style="2" customWidth="1"/>
    <col min="7690" max="7936" width="11.42578125" style="2"/>
    <col min="7937" max="7937" width="3.140625" style="2" customWidth="1"/>
    <col min="7938" max="7938" width="25" style="2" customWidth="1"/>
    <col min="7939" max="7945" width="17.5703125" style="2" customWidth="1"/>
    <col min="7946" max="8192" width="11.42578125" style="2"/>
    <col min="8193" max="8193" width="3.140625" style="2" customWidth="1"/>
    <col min="8194" max="8194" width="25" style="2" customWidth="1"/>
    <col min="8195" max="8201" width="17.5703125" style="2" customWidth="1"/>
    <col min="8202" max="8448" width="11.42578125" style="2"/>
    <col min="8449" max="8449" width="3.140625" style="2" customWidth="1"/>
    <col min="8450" max="8450" width="25" style="2" customWidth="1"/>
    <col min="8451" max="8457" width="17.5703125" style="2" customWidth="1"/>
    <col min="8458" max="8704" width="11.42578125" style="2"/>
    <col min="8705" max="8705" width="3.140625" style="2" customWidth="1"/>
    <col min="8706" max="8706" width="25" style="2" customWidth="1"/>
    <col min="8707" max="8713" width="17.5703125" style="2" customWidth="1"/>
    <col min="8714" max="8960" width="11.42578125" style="2"/>
    <col min="8961" max="8961" width="3.140625" style="2" customWidth="1"/>
    <col min="8962" max="8962" width="25" style="2" customWidth="1"/>
    <col min="8963" max="8969" width="17.5703125" style="2" customWidth="1"/>
    <col min="8970" max="9216" width="11.42578125" style="2"/>
    <col min="9217" max="9217" width="3.140625" style="2" customWidth="1"/>
    <col min="9218" max="9218" width="25" style="2" customWidth="1"/>
    <col min="9219" max="9225" width="17.5703125" style="2" customWidth="1"/>
    <col min="9226" max="9472" width="11.42578125" style="2"/>
    <col min="9473" max="9473" width="3.140625" style="2" customWidth="1"/>
    <col min="9474" max="9474" width="25" style="2" customWidth="1"/>
    <col min="9475" max="9481" width="17.5703125" style="2" customWidth="1"/>
    <col min="9482" max="9728" width="11.42578125" style="2"/>
    <col min="9729" max="9729" width="3.140625" style="2" customWidth="1"/>
    <col min="9730" max="9730" width="25" style="2" customWidth="1"/>
    <col min="9731" max="9737" width="17.5703125" style="2" customWidth="1"/>
    <col min="9738" max="9984" width="11.42578125" style="2"/>
    <col min="9985" max="9985" width="3.140625" style="2" customWidth="1"/>
    <col min="9986" max="9986" width="25" style="2" customWidth="1"/>
    <col min="9987" max="9993" width="17.5703125" style="2" customWidth="1"/>
    <col min="9994" max="10240" width="11.42578125" style="2"/>
    <col min="10241" max="10241" width="3.140625" style="2" customWidth="1"/>
    <col min="10242" max="10242" width="25" style="2" customWidth="1"/>
    <col min="10243" max="10249" width="17.5703125" style="2" customWidth="1"/>
    <col min="10250" max="10496" width="11.42578125" style="2"/>
    <col min="10497" max="10497" width="3.140625" style="2" customWidth="1"/>
    <col min="10498" max="10498" width="25" style="2" customWidth="1"/>
    <col min="10499" max="10505" width="17.5703125" style="2" customWidth="1"/>
    <col min="10506" max="10752" width="11.42578125" style="2"/>
    <col min="10753" max="10753" width="3.140625" style="2" customWidth="1"/>
    <col min="10754" max="10754" width="25" style="2" customWidth="1"/>
    <col min="10755" max="10761" width="17.5703125" style="2" customWidth="1"/>
    <col min="10762" max="11008" width="11.42578125" style="2"/>
    <col min="11009" max="11009" width="3.140625" style="2" customWidth="1"/>
    <col min="11010" max="11010" width="25" style="2" customWidth="1"/>
    <col min="11011" max="11017" width="17.5703125" style="2" customWidth="1"/>
    <col min="11018" max="11264" width="11.42578125" style="2"/>
    <col min="11265" max="11265" width="3.140625" style="2" customWidth="1"/>
    <col min="11266" max="11266" width="25" style="2" customWidth="1"/>
    <col min="11267" max="11273" width="17.5703125" style="2" customWidth="1"/>
    <col min="11274" max="11520" width="11.42578125" style="2"/>
    <col min="11521" max="11521" width="3.140625" style="2" customWidth="1"/>
    <col min="11522" max="11522" width="25" style="2" customWidth="1"/>
    <col min="11523" max="11529" width="17.5703125" style="2" customWidth="1"/>
    <col min="11530" max="11776" width="11.42578125" style="2"/>
    <col min="11777" max="11777" width="3.140625" style="2" customWidth="1"/>
    <col min="11778" max="11778" width="25" style="2" customWidth="1"/>
    <col min="11779" max="11785" width="17.5703125" style="2" customWidth="1"/>
    <col min="11786" max="12032" width="11.42578125" style="2"/>
    <col min="12033" max="12033" width="3.140625" style="2" customWidth="1"/>
    <col min="12034" max="12034" width="25" style="2" customWidth="1"/>
    <col min="12035" max="12041" width="17.5703125" style="2" customWidth="1"/>
    <col min="12042" max="12288" width="11.42578125" style="2"/>
    <col min="12289" max="12289" width="3.140625" style="2" customWidth="1"/>
    <col min="12290" max="12290" width="25" style="2" customWidth="1"/>
    <col min="12291" max="12297" width="17.5703125" style="2" customWidth="1"/>
    <col min="12298" max="12544" width="11.42578125" style="2"/>
    <col min="12545" max="12545" width="3.140625" style="2" customWidth="1"/>
    <col min="12546" max="12546" width="25" style="2" customWidth="1"/>
    <col min="12547" max="12553" width="17.5703125" style="2" customWidth="1"/>
    <col min="12554" max="12800" width="11.42578125" style="2"/>
    <col min="12801" max="12801" width="3.140625" style="2" customWidth="1"/>
    <col min="12802" max="12802" width="25" style="2" customWidth="1"/>
    <col min="12803" max="12809" width="17.5703125" style="2" customWidth="1"/>
    <col min="12810" max="13056" width="11.42578125" style="2"/>
    <col min="13057" max="13057" width="3.140625" style="2" customWidth="1"/>
    <col min="13058" max="13058" width="25" style="2" customWidth="1"/>
    <col min="13059" max="13065" width="17.5703125" style="2" customWidth="1"/>
    <col min="13066" max="13312" width="11.42578125" style="2"/>
    <col min="13313" max="13313" width="3.140625" style="2" customWidth="1"/>
    <col min="13314" max="13314" width="25" style="2" customWidth="1"/>
    <col min="13315" max="13321" width="17.5703125" style="2" customWidth="1"/>
    <col min="13322" max="13568" width="11.42578125" style="2"/>
    <col min="13569" max="13569" width="3.140625" style="2" customWidth="1"/>
    <col min="13570" max="13570" width="25" style="2" customWidth="1"/>
    <col min="13571" max="13577" width="17.5703125" style="2" customWidth="1"/>
    <col min="13578" max="13824" width="11.42578125" style="2"/>
    <col min="13825" max="13825" width="3.140625" style="2" customWidth="1"/>
    <col min="13826" max="13826" width="25" style="2" customWidth="1"/>
    <col min="13827" max="13833" width="17.5703125" style="2" customWidth="1"/>
    <col min="13834" max="14080" width="11.42578125" style="2"/>
    <col min="14081" max="14081" width="3.140625" style="2" customWidth="1"/>
    <col min="14082" max="14082" width="25" style="2" customWidth="1"/>
    <col min="14083" max="14089" width="17.5703125" style="2" customWidth="1"/>
    <col min="14090" max="14336" width="11.42578125" style="2"/>
    <col min="14337" max="14337" width="3.140625" style="2" customWidth="1"/>
    <col min="14338" max="14338" width="25" style="2" customWidth="1"/>
    <col min="14339" max="14345" width="17.5703125" style="2" customWidth="1"/>
    <col min="14346" max="14592" width="11.42578125" style="2"/>
    <col min="14593" max="14593" width="3.140625" style="2" customWidth="1"/>
    <col min="14594" max="14594" width="25" style="2" customWidth="1"/>
    <col min="14595" max="14601" width="17.5703125" style="2" customWidth="1"/>
    <col min="14602" max="14848" width="11.42578125" style="2"/>
    <col min="14849" max="14849" width="3.140625" style="2" customWidth="1"/>
    <col min="14850" max="14850" width="25" style="2" customWidth="1"/>
    <col min="14851" max="14857" width="17.5703125" style="2" customWidth="1"/>
    <col min="14858" max="15104" width="11.42578125" style="2"/>
    <col min="15105" max="15105" width="3.140625" style="2" customWidth="1"/>
    <col min="15106" max="15106" width="25" style="2" customWidth="1"/>
    <col min="15107" max="15113" width="17.5703125" style="2" customWidth="1"/>
    <col min="15114" max="15360" width="11.42578125" style="2"/>
    <col min="15361" max="15361" width="3.140625" style="2" customWidth="1"/>
    <col min="15362" max="15362" width="25" style="2" customWidth="1"/>
    <col min="15363" max="15369" width="17.5703125" style="2" customWidth="1"/>
    <col min="15370" max="15616" width="11.42578125" style="2"/>
    <col min="15617" max="15617" width="3.140625" style="2" customWidth="1"/>
    <col min="15618" max="15618" width="25" style="2" customWidth="1"/>
    <col min="15619" max="15625" width="17.5703125" style="2" customWidth="1"/>
    <col min="15626" max="15872" width="11.42578125" style="2"/>
    <col min="15873" max="15873" width="3.140625" style="2" customWidth="1"/>
    <col min="15874" max="15874" width="25" style="2" customWidth="1"/>
    <col min="15875" max="15881" width="17.5703125" style="2" customWidth="1"/>
    <col min="15882" max="16128" width="11.42578125" style="2"/>
    <col min="16129" max="16129" width="3.140625" style="2" customWidth="1"/>
    <col min="16130" max="16130" width="25" style="2" customWidth="1"/>
    <col min="16131" max="16137" width="17.5703125" style="2" customWidth="1"/>
    <col min="16138" max="16384" width="11.42578125" style="2"/>
  </cols>
  <sheetData>
    <row r="1" spans="1:20" s="9" customFormat="1" ht="24" customHeight="1" x14ac:dyDescent="0.25">
      <c r="A1" s="347"/>
      <c r="B1" s="415" t="s">
        <v>196</v>
      </c>
      <c r="C1" s="415"/>
      <c r="D1" s="415"/>
      <c r="E1" s="415"/>
      <c r="F1" s="415"/>
      <c r="G1" s="415"/>
      <c r="H1" s="415"/>
      <c r="I1" s="415"/>
      <c r="J1" s="415"/>
      <c r="K1" s="397" t="s">
        <v>259</v>
      </c>
      <c r="L1" s="395" t="s">
        <v>266</v>
      </c>
    </row>
    <row r="2" spans="1:20" s="9" customFormat="1" ht="24" customHeight="1" x14ac:dyDescent="0.25">
      <c r="A2" s="347"/>
      <c r="B2" s="415"/>
      <c r="C2" s="415"/>
      <c r="D2" s="415"/>
      <c r="E2" s="415"/>
      <c r="F2" s="415"/>
      <c r="G2" s="415"/>
      <c r="H2" s="415"/>
      <c r="I2" s="415"/>
      <c r="J2" s="415"/>
      <c r="K2" s="397" t="s">
        <v>260</v>
      </c>
      <c r="L2" s="395">
        <v>1</v>
      </c>
    </row>
    <row r="3" spans="1:20" s="8" customFormat="1" ht="24" customHeight="1" x14ac:dyDescent="0.2">
      <c r="A3" s="347"/>
      <c r="B3" s="415"/>
      <c r="C3" s="415"/>
      <c r="D3" s="415"/>
      <c r="E3" s="415"/>
      <c r="F3" s="415"/>
      <c r="G3" s="415"/>
      <c r="H3" s="415"/>
      <c r="I3" s="415"/>
      <c r="J3" s="415"/>
      <c r="K3" s="397" t="s">
        <v>268</v>
      </c>
      <c r="L3" s="396">
        <v>44573</v>
      </c>
    </row>
    <row r="4" spans="1:20" s="14" customFormat="1" ht="14.25" customHeight="1" thickBot="1" x14ac:dyDescent="0.3">
      <c r="B4" s="36"/>
      <c r="C4" s="36"/>
      <c r="D4" s="36"/>
      <c r="E4" s="36"/>
      <c r="F4" s="36"/>
      <c r="G4" s="36"/>
      <c r="H4" s="36"/>
      <c r="I4" s="37"/>
      <c r="J4" s="38"/>
      <c r="K4" s="38"/>
      <c r="L4" s="9"/>
      <c r="M4" s="21"/>
      <c r="N4" s="12"/>
      <c r="O4" s="12"/>
      <c r="P4" s="11"/>
      <c r="Q4" s="11"/>
      <c r="R4" s="11"/>
    </row>
    <row r="5" spans="1:20" s="10" customFormat="1" ht="24" customHeight="1" thickBot="1" x14ac:dyDescent="0.3">
      <c r="B5" s="15" t="s">
        <v>185</v>
      </c>
      <c r="C5" s="413" t="s">
        <v>4</v>
      </c>
      <c r="D5" s="413"/>
      <c r="E5" s="413"/>
      <c r="F5" s="413"/>
      <c r="G5" s="413"/>
      <c r="H5" s="416"/>
      <c r="I5" s="20" t="s">
        <v>186</v>
      </c>
      <c r="J5" s="31"/>
      <c r="K5" s="32" t="s">
        <v>187</v>
      </c>
      <c r="L5" s="33"/>
      <c r="M5" s="11"/>
      <c r="N5" s="11"/>
      <c r="O5" s="12"/>
      <c r="P5" s="13"/>
      <c r="Q5" s="13"/>
      <c r="R5" s="11"/>
      <c r="S5" s="11"/>
      <c r="T5" s="11"/>
    </row>
    <row r="6" spans="1:20" s="14" customFormat="1" ht="24" customHeight="1" thickBot="1" x14ac:dyDescent="0.3">
      <c r="B6" s="15" t="s">
        <v>188</v>
      </c>
      <c r="C6" s="413" t="s">
        <v>0</v>
      </c>
      <c r="D6" s="413"/>
      <c r="E6" s="17" t="s">
        <v>189</v>
      </c>
      <c r="F6" s="417" t="s">
        <v>0</v>
      </c>
      <c r="G6" s="417"/>
      <c r="H6" s="417"/>
      <c r="I6" s="20" t="s">
        <v>184</v>
      </c>
      <c r="J6" s="19" t="s">
        <v>190</v>
      </c>
      <c r="K6" s="20" t="s">
        <v>191</v>
      </c>
      <c r="L6" s="34" t="s">
        <v>216</v>
      </c>
      <c r="M6" s="35"/>
      <c r="N6" s="12"/>
      <c r="O6" s="12"/>
      <c r="P6" s="11"/>
      <c r="Q6" s="11"/>
      <c r="R6" s="11"/>
    </row>
    <row r="7" spans="1:20" s="14" customFormat="1" ht="14.25" customHeight="1" thickBot="1" x14ac:dyDescent="0.3">
      <c r="B7" s="36"/>
      <c r="C7" s="36"/>
      <c r="D7" s="36"/>
      <c r="E7" s="36"/>
      <c r="F7" s="36"/>
      <c r="G7" s="36"/>
      <c r="H7" s="36"/>
      <c r="I7" s="37"/>
      <c r="J7" s="38"/>
      <c r="K7" s="38"/>
      <c r="L7" s="9"/>
      <c r="M7" s="21"/>
      <c r="N7" s="12"/>
      <c r="O7" s="12"/>
      <c r="P7" s="11"/>
      <c r="Q7" s="11"/>
      <c r="R7" s="11"/>
    </row>
    <row r="8" spans="1:20" s="8" customFormat="1" ht="22.5" customHeight="1" x14ac:dyDescent="0.2">
      <c r="B8" s="462" t="s">
        <v>192</v>
      </c>
      <c r="C8" s="463"/>
      <c r="D8" s="463"/>
      <c r="E8" s="463"/>
      <c r="F8" s="463"/>
      <c r="G8" s="463"/>
      <c r="H8" s="463"/>
      <c r="I8" s="463"/>
      <c r="J8" s="463"/>
      <c r="K8" s="463"/>
      <c r="L8" s="464"/>
    </row>
    <row r="9" spans="1:20" s="8" customFormat="1" ht="19.5" customHeight="1" x14ac:dyDescent="0.2">
      <c r="B9" s="40" t="s">
        <v>226</v>
      </c>
      <c r="C9" s="56"/>
      <c r="D9" s="56"/>
      <c r="E9" s="56"/>
      <c r="F9" s="56"/>
      <c r="G9" s="56"/>
      <c r="H9" s="56"/>
      <c r="I9" s="56"/>
      <c r="L9" s="39"/>
    </row>
    <row r="10" spans="1:20" s="8" customFormat="1" ht="9" customHeight="1" x14ac:dyDescent="0.2">
      <c r="B10" s="28"/>
      <c r="L10" s="25"/>
    </row>
    <row r="11" spans="1:20" s="8" customFormat="1" ht="18.75" customHeight="1" x14ac:dyDescent="0.2">
      <c r="B11" s="41" t="s">
        <v>77</v>
      </c>
      <c r="C11" s="56"/>
      <c r="D11" s="56"/>
      <c r="E11" s="56"/>
      <c r="F11" s="56"/>
      <c r="G11" s="56"/>
      <c r="H11" s="56"/>
      <c r="I11" s="56"/>
      <c r="J11" s="56"/>
      <c r="L11" s="25"/>
    </row>
    <row r="12" spans="1:20" s="8" customFormat="1" ht="14.25" customHeight="1" x14ac:dyDescent="0.2">
      <c r="B12" s="401" t="s">
        <v>155</v>
      </c>
      <c r="C12" s="402" t="s">
        <v>155</v>
      </c>
      <c r="D12" s="402" t="s">
        <v>155</v>
      </c>
      <c r="E12" s="402" t="s">
        <v>155</v>
      </c>
      <c r="F12" s="402" t="s">
        <v>155</v>
      </c>
      <c r="G12" s="402" t="s">
        <v>155</v>
      </c>
      <c r="H12" s="402" t="s">
        <v>155</v>
      </c>
      <c r="I12" s="402" t="s">
        <v>155</v>
      </c>
      <c r="J12" s="402" t="s">
        <v>155</v>
      </c>
      <c r="L12" s="25"/>
    </row>
    <row r="13" spans="1:20" s="8" customFormat="1" ht="14.25" x14ac:dyDescent="0.2">
      <c r="B13" s="401" t="s">
        <v>177</v>
      </c>
      <c r="C13" s="402" t="s">
        <v>177</v>
      </c>
      <c r="D13" s="402" t="s">
        <v>177</v>
      </c>
      <c r="E13" s="402" t="s">
        <v>177</v>
      </c>
      <c r="F13" s="402" t="s">
        <v>177</v>
      </c>
      <c r="G13" s="402" t="s">
        <v>177</v>
      </c>
      <c r="H13" s="402" t="s">
        <v>177</v>
      </c>
      <c r="I13" s="402" t="s">
        <v>177</v>
      </c>
      <c r="J13" s="402" t="s">
        <v>177</v>
      </c>
      <c r="L13" s="25"/>
    </row>
    <row r="14" spans="1:20" s="8" customFormat="1" ht="14.25" x14ac:dyDescent="0.2">
      <c r="B14" s="401" t="s">
        <v>156</v>
      </c>
      <c r="C14" s="402" t="s">
        <v>156</v>
      </c>
      <c r="D14" s="402" t="s">
        <v>156</v>
      </c>
      <c r="E14" s="402" t="s">
        <v>156</v>
      </c>
      <c r="F14" s="402" t="s">
        <v>156</v>
      </c>
      <c r="G14" s="402" t="s">
        <v>156</v>
      </c>
      <c r="H14" s="402" t="s">
        <v>156</v>
      </c>
      <c r="I14" s="402" t="s">
        <v>156</v>
      </c>
      <c r="J14" s="402" t="s">
        <v>156</v>
      </c>
      <c r="L14" s="25"/>
    </row>
    <row r="15" spans="1:20" s="8" customFormat="1" ht="15" thickBot="1" x14ac:dyDescent="0.25">
      <c r="B15" s="42"/>
      <c r="C15" s="56"/>
      <c r="D15" s="56"/>
      <c r="E15" s="56"/>
      <c r="F15" s="56"/>
      <c r="G15" s="56"/>
      <c r="H15" s="56"/>
      <c r="I15" s="56"/>
      <c r="J15" s="56"/>
      <c r="L15" s="25"/>
    </row>
    <row r="16" spans="1:20" s="8" customFormat="1" ht="19.5" customHeight="1" thickBot="1" x14ac:dyDescent="0.25">
      <c r="B16" s="418" t="s">
        <v>227</v>
      </c>
      <c r="C16" s="419"/>
      <c r="D16" s="419"/>
      <c r="E16" s="419"/>
      <c r="F16" s="419"/>
      <c r="G16" s="419"/>
      <c r="H16" s="419"/>
      <c r="I16" s="419"/>
      <c r="J16" s="419"/>
      <c r="K16" s="419"/>
      <c r="L16" s="420"/>
    </row>
    <row r="17" spans="2:12" s="5" customFormat="1" ht="14.25" x14ac:dyDescent="0.2">
      <c r="B17" s="308"/>
      <c r="C17" s="157"/>
      <c r="D17" s="157"/>
      <c r="E17" s="157"/>
      <c r="F17" s="157"/>
      <c r="G17" s="157"/>
      <c r="H17" s="157"/>
      <c r="I17" s="157"/>
      <c r="J17" s="157"/>
      <c r="K17" s="157"/>
      <c r="L17" s="303"/>
    </row>
    <row r="18" spans="2:12" s="5" customFormat="1" ht="15" x14ac:dyDescent="0.2">
      <c r="B18" s="468" t="s">
        <v>169</v>
      </c>
      <c r="C18" s="484"/>
      <c r="D18" s="309"/>
      <c r="E18" s="309"/>
      <c r="F18" s="309"/>
      <c r="G18" s="157"/>
      <c r="H18" s="157"/>
      <c r="I18" s="157"/>
      <c r="J18" s="157"/>
      <c r="K18" s="157"/>
      <c r="L18" s="303"/>
    </row>
    <row r="19" spans="2:12" s="5" customFormat="1" ht="15" x14ac:dyDescent="0.2">
      <c r="B19" s="310" t="s">
        <v>5</v>
      </c>
      <c r="C19" s="311">
        <v>11850454968.75</v>
      </c>
      <c r="D19" s="312"/>
      <c r="E19" s="312"/>
      <c r="F19" s="312"/>
      <c r="G19" s="157"/>
      <c r="H19" s="157"/>
      <c r="I19" s="157"/>
      <c r="J19" s="157"/>
      <c r="K19" s="157"/>
      <c r="L19" s="303"/>
    </row>
    <row r="20" spans="2:12" s="5" customFormat="1" ht="15" x14ac:dyDescent="0.2">
      <c r="B20" s="310" t="s">
        <v>6</v>
      </c>
      <c r="C20" s="313">
        <v>7.6999999999999999E-2</v>
      </c>
      <c r="D20" s="314"/>
      <c r="E20" s="314"/>
      <c r="F20" s="314"/>
      <c r="G20" s="157"/>
      <c r="H20" s="157"/>
      <c r="I20" s="157"/>
      <c r="J20" s="157"/>
      <c r="K20" s="157"/>
      <c r="L20" s="303"/>
    </row>
    <row r="21" spans="2:12" s="5" customFormat="1" ht="15" x14ac:dyDescent="0.2">
      <c r="B21" s="310" t="s">
        <v>7</v>
      </c>
      <c r="C21" s="315">
        <v>45382</v>
      </c>
      <c r="D21" s="346" t="s">
        <v>258</v>
      </c>
      <c r="E21" s="316"/>
      <c r="F21" s="316"/>
      <c r="G21" s="157"/>
      <c r="H21" s="157"/>
      <c r="I21" s="157"/>
      <c r="J21" s="157"/>
      <c r="K21" s="157"/>
      <c r="L21" s="303"/>
    </row>
    <row r="22" spans="2:12" s="5" customFormat="1" ht="15" x14ac:dyDescent="0.2">
      <c r="B22" s="310" t="s">
        <v>8</v>
      </c>
      <c r="C22" s="315">
        <v>43267</v>
      </c>
      <c r="D22" s="346" t="s">
        <v>258</v>
      </c>
      <c r="E22" s="316"/>
      <c r="F22" s="316"/>
      <c r="G22" s="157"/>
      <c r="H22" s="157"/>
      <c r="I22" s="157"/>
      <c r="J22" s="157"/>
      <c r="K22" s="157"/>
      <c r="L22" s="303"/>
    </row>
    <row r="23" spans="2:12" s="5" customFormat="1" ht="15" thickBot="1" x14ac:dyDescent="0.25">
      <c r="B23" s="308"/>
      <c r="C23" s="157"/>
      <c r="D23" s="157"/>
      <c r="E23" s="157"/>
      <c r="F23" s="157"/>
      <c r="G23" s="157"/>
      <c r="H23" s="157"/>
      <c r="I23" s="157"/>
      <c r="J23" s="157"/>
      <c r="K23" s="157"/>
      <c r="L23" s="303"/>
    </row>
    <row r="24" spans="2:12" s="5" customFormat="1" ht="23.25" customHeight="1" x14ac:dyDescent="0.2">
      <c r="B24" s="387" t="s">
        <v>178</v>
      </c>
      <c r="C24" s="388" t="s">
        <v>228</v>
      </c>
      <c r="D24" s="388">
        <v>43312</v>
      </c>
      <c r="E24" s="388">
        <v>43343</v>
      </c>
      <c r="F24" s="388">
        <v>43373</v>
      </c>
      <c r="G24" s="389">
        <v>43404</v>
      </c>
      <c r="H24" s="389">
        <v>43434</v>
      </c>
      <c r="I24" s="389">
        <v>43465</v>
      </c>
      <c r="J24" s="157"/>
      <c r="K24" s="157"/>
      <c r="L24" s="303"/>
    </row>
    <row r="25" spans="2:12" s="5" customFormat="1" ht="16.5" customHeight="1" x14ac:dyDescent="0.2">
      <c r="B25" s="308" t="s">
        <v>9</v>
      </c>
      <c r="C25" s="317">
        <f>+C22</f>
        <v>43267</v>
      </c>
      <c r="D25" s="317">
        <f>+C26</f>
        <v>43281</v>
      </c>
      <c r="E25" s="317">
        <f t="shared" ref="E25:I25" si="0">+D26</f>
        <v>43312</v>
      </c>
      <c r="F25" s="317">
        <f t="shared" si="0"/>
        <v>43343</v>
      </c>
      <c r="G25" s="318">
        <f t="shared" si="0"/>
        <v>43373</v>
      </c>
      <c r="H25" s="318">
        <f t="shared" si="0"/>
        <v>43404</v>
      </c>
      <c r="I25" s="318">
        <f t="shared" si="0"/>
        <v>43434</v>
      </c>
      <c r="J25" s="157"/>
      <c r="K25" s="157"/>
      <c r="L25" s="303"/>
    </row>
    <row r="26" spans="2:12" s="5" customFormat="1" ht="16.5" customHeight="1" x14ac:dyDescent="0.2">
      <c r="B26" s="308" t="s">
        <v>10</v>
      </c>
      <c r="C26" s="317">
        <v>43281</v>
      </c>
      <c r="D26" s="317">
        <f t="shared" ref="D26:I26" si="1">+D24</f>
        <v>43312</v>
      </c>
      <c r="E26" s="317">
        <f t="shared" si="1"/>
        <v>43343</v>
      </c>
      <c r="F26" s="317">
        <f t="shared" si="1"/>
        <v>43373</v>
      </c>
      <c r="G26" s="318">
        <f t="shared" si="1"/>
        <v>43404</v>
      </c>
      <c r="H26" s="318">
        <f t="shared" si="1"/>
        <v>43434</v>
      </c>
      <c r="I26" s="318">
        <f t="shared" si="1"/>
        <v>43465</v>
      </c>
      <c r="J26" s="157"/>
      <c r="K26" s="157"/>
      <c r="L26" s="303"/>
    </row>
    <row r="27" spans="2:12" s="5" customFormat="1" ht="16.5" customHeight="1" x14ac:dyDescent="0.2">
      <c r="B27" s="308" t="s">
        <v>11</v>
      </c>
      <c r="C27" s="319">
        <f t="shared" ref="C27:I27" si="2">+C26-C25</f>
        <v>14</v>
      </c>
      <c r="D27" s="319">
        <f t="shared" si="2"/>
        <v>31</v>
      </c>
      <c r="E27" s="319">
        <f t="shared" si="2"/>
        <v>31</v>
      </c>
      <c r="F27" s="319">
        <f t="shared" si="2"/>
        <v>30</v>
      </c>
      <c r="G27" s="320">
        <f t="shared" si="2"/>
        <v>31</v>
      </c>
      <c r="H27" s="320">
        <f t="shared" si="2"/>
        <v>30</v>
      </c>
      <c r="I27" s="320">
        <f t="shared" si="2"/>
        <v>31</v>
      </c>
      <c r="J27" s="157"/>
      <c r="K27" s="157"/>
      <c r="L27" s="303"/>
    </row>
    <row r="28" spans="2:12" s="5" customFormat="1" ht="6.75" customHeight="1" x14ac:dyDescent="0.2">
      <c r="B28" s="308"/>
      <c r="C28" s="321"/>
      <c r="D28" s="321"/>
      <c r="E28" s="321"/>
      <c r="F28" s="321"/>
      <c r="G28" s="322"/>
      <c r="H28" s="322"/>
      <c r="I28" s="322"/>
      <c r="J28" s="157"/>
      <c r="K28" s="157"/>
      <c r="L28" s="303"/>
    </row>
    <row r="29" spans="2:12" s="5" customFormat="1" ht="15" x14ac:dyDescent="0.2">
      <c r="B29" s="308" t="s">
        <v>12</v>
      </c>
      <c r="C29" s="323">
        <v>7.6999999999999999E-2</v>
      </c>
      <c r="D29" s="323">
        <v>7.6999999999999999E-2</v>
      </c>
      <c r="E29" s="323">
        <v>7.6999999999999999E-2</v>
      </c>
      <c r="F29" s="323">
        <v>7.6999999999999999E-2</v>
      </c>
      <c r="G29" s="324">
        <v>7.6999999999999999E-2</v>
      </c>
      <c r="H29" s="324">
        <v>7.6999999999999999E-2</v>
      </c>
      <c r="I29" s="324">
        <v>7.6999999999999999E-2</v>
      </c>
      <c r="J29" s="157"/>
      <c r="K29" s="157"/>
      <c r="L29" s="303"/>
    </row>
    <row r="30" spans="2:12" s="5" customFormat="1" ht="14.25" x14ac:dyDescent="0.2">
      <c r="B30" s="308" t="s">
        <v>13</v>
      </c>
      <c r="C30" s="325">
        <f t="shared" ref="C30:I30" si="3">C29/12</f>
        <v>6.4166666666666669E-3</v>
      </c>
      <c r="D30" s="325">
        <f t="shared" si="3"/>
        <v>6.4166666666666669E-3</v>
      </c>
      <c r="E30" s="325">
        <f t="shared" si="3"/>
        <v>6.4166666666666669E-3</v>
      </c>
      <c r="F30" s="325">
        <f t="shared" si="3"/>
        <v>6.4166666666666669E-3</v>
      </c>
      <c r="G30" s="326">
        <f t="shared" si="3"/>
        <v>6.4166666666666669E-3</v>
      </c>
      <c r="H30" s="326">
        <f t="shared" si="3"/>
        <v>6.4166666666666669E-3</v>
      </c>
      <c r="I30" s="326">
        <f t="shared" si="3"/>
        <v>6.4166666666666669E-3</v>
      </c>
      <c r="J30" s="157"/>
      <c r="K30" s="157"/>
      <c r="L30" s="303"/>
    </row>
    <row r="31" spans="2:12" s="5" customFormat="1" ht="6.75" customHeight="1" x14ac:dyDescent="0.2">
      <c r="B31" s="308"/>
      <c r="C31" s="325"/>
      <c r="D31" s="325"/>
      <c r="E31" s="325"/>
      <c r="F31" s="325"/>
      <c r="G31" s="326"/>
      <c r="H31" s="326"/>
      <c r="I31" s="326"/>
      <c r="J31" s="327"/>
      <c r="K31" s="157"/>
      <c r="L31" s="303"/>
    </row>
    <row r="32" spans="2:12" s="5" customFormat="1" ht="14.25" x14ac:dyDescent="0.2">
      <c r="B32" s="308" t="s">
        <v>14</v>
      </c>
      <c r="C32" s="328">
        <f>+C19</f>
        <v>11850454968.75</v>
      </c>
      <c r="D32" s="328">
        <f t="shared" ref="D32:I32" si="4">+C32</f>
        <v>11850454968.75</v>
      </c>
      <c r="E32" s="328">
        <f t="shared" si="4"/>
        <v>11850454968.75</v>
      </c>
      <c r="F32" s="328">
        <f t="shared" si="4"/>
        <v>11850454968.75</v>
      </c>
      <c r="G32" s="329">
        <f t="shared" si="4"/>
        <v>11850454968.75</v>
      </c>
      <c r="H32" s="329">
        <f t="shared" si="4"/>
        <v>11850454968.75</v>
      </c>
      <c r="I32" s="329">
        <f t="shared" si="4"/>
        <v>11850454968.75</v>
      </c>
      <c r="J32" s="301" t="s">
        <v>118</v>
      </c>
      <c r="K32" s="157"/>
      <c r="L32" s="303"/>
    </row>
    <row r="33" spans="2:15" s="5" customFormat="1" ht="6.75" customHeight="1" x14ac:dyDescent="0.2">
      <c r="B33" s="308"/>
      <c r="C33" s="330"/>
      <c r="D33" s="330"/>
      <c r="E33" s="330"/>
      <c r="F33" s="330"/>
      <c r="G33" s="331"/>
      <c r="H33" s="331"/>
      <c r="I33" s="331"/>
      <c r="J33" s="301"/>
      <c r="K33" s="157"/>
      <c r="L33" s="303"/>
    </row>
    <row r="34" spans="2:15" s="5" customFormat="1" ht="15" x14ac:dyDescent="0.2">
      <c r="B34" s="338" t="s">
        <v>15</v>
      </c>
      <c r="C34" s="341">
        <f t="shared" ref="C34:H34" si="5">ROUND(C30/365*C27*C32,0)</f>
        <v>2916619</v>
      </c>
      <c r="D34" s="341">
        <f t="shared" si="5"/>
        <v>6458227</v>
      </c>
      <c r="E34" s="341">
        <f t="shared" si="5"/>
        <v>6458227</v>
      </c>
      <c r="F34" s="341">
        <f t="shared" si="5"/>
        <v>6249897</v>
      </c>
      <c r="G34" s="342">
        <f t="shared" si="5"/>
        <v>6458227</v>
      </c>
      <c r="H34" s="342">
        <f t="shared" si="5"/>
        <v>6249897</v>
      </c>
      <c r="I34" s="342">
        <f>ROUND(I30/365*I27*I32,0)</f>
        <v>6458227</v>
      </c>
      <c r="J34" s="301"/>
      <c r="K34" s="157"/>
      <c r="L34" s="303"/>
    </row>
    <row r="35" spans="2:15" s="5" customFormat="1" ht="6.75" customHeight="1" x14ac:dyDescent="0.2">
      <c r="B35" s="332"/>
      <c r="C35" s="321"/>
      <c r="D35" s="321"/>
      <c r="E35" s="321"/>
      <c r="F35" s="321"/>
      <c r="G35" s="322"/>
      <c r="H35" s="322"/>
      <c r="I35" s="322"/>
      <c r="J35" s="301"/>
      <c r="K35" s="157"/>
      <c r="L35" s="303"/>
    </row>
    <row r="36" spans="2:15" s="5" customFormat="1" ht="15" x14ac:dyDescent="0.2">
      <c r="B36" s="338" t="s">
        <v>170</v>
      </c>
      <c r="C36" s="339">
        <f t="shared" ref="C36:H36" si="6">-C34*7%</f>
        <v>-204163.33000000002</v>
      </c>
      <c r="D36" s="339">
        <f t="shared" si="6"/>
        <v>-452075.89</v>
      </c>
      <c r="E36" s="339">
        <f t="shared" si="6"/>
        <v>-452075.89</v>
      </c>
      <c r="F36" s="339">
        <f t="shared" si="6"/>
        <v>-437492.79000000004</v>
      </c>
      <c r="G36" s="340">
        <f t="shared" si="6"/>
        <v>-452075.89</v>
      </c>
      <c r="H36" s="340">
        <f t="shared" si="6"/>
        <v>-437492.79000000004</v>
      </c>
      <c r="I36" s="340">
        <f>-I34*7%</f>
        <v>-452075.89</v>
      </c>
      <c r="J36" s="301"/>
      <c r="K36" s="157"/>
      <c r="L36" s="303"/>
    </row>
    <row r="37" spans="2:15" s="5" customFormat="1" ht="6.75" customHeight="1" x14ac:dyDescent="0.2">
      <c r="B37" s="332"/>
      <c r="C37" s="321"/>
      <c r="D37" s="321"/>
      <c r="E37" s="321"/>
      <c r="F37" s="321"/>
      <c r="G37" s="322"/>
      <c r="H37" s="322"/>
      <c r="I37" s="322"/>
      <c r="J37" s="301"/>
      <c r="K37" s="157"/>
      <c r="L37" s="303"/>
    </row>
    <row r="38" spans="2:15" s="5" customFormat="1" ht="14.25" x14ac:dyDescent="0.2">
      <c r="B38" s="332" t="s">
        <v>171</v>
      </c>
      <c r="C38" s="333">
        <f t="shared" ref="C38:H38" si="7">+C34+C36</f>
        <v>2712455.67</v>
      </c>
      <c r="D38" s="333">
        <f t="shared" si="7"/>
        <v>6006151.1100000003</v>
      </c>
      <c r="E38" s="333">
        <f t="shared" si="7"/>
        <v>6006151.1100000003</v>
      </c>
      <c r="F38" s="333">
        <f t="shared" si="7"/>
        <v>5812404.21</v>
      </c>
      <c r="G38" s="334">
        <f t="shared" si="7"/>
        <v>6006151.1100000003</v>
      </c>
      <c r="H38" s="334">
        <f t="shared" si="7"/>
        <v>5812404.21</v>
      </c>
      <c r="I38" s="334">
        <f>+I34+I36</f>
        <v>6006151.1100000003</v>
      </c>
      <c r="J38" s="301" t="s">
        <v>119</v>
      </c>
      <c r="K38" s="157"/>
      <c r="L38" s="303"/>
    </row>
    <row r="39" spans="2:15" s="5" customFormat="1" ht="6.75" customHeight="1" x14ac:dyDescent="0.2">
      <c r="B39" s="332"/>
      <c r="C39" s="321"/>
      <c r="D39" s="321"/>
      <c r="E39" s="321"/>
      <c r="F39" s="321"/>
      <c r="G39" s="322"/>
      <c r="H39" s="322"/>
      <c r="I39" s="322"/>
      <c r="J39" s="301"/>
      <c r="K39" s="157"/>
      <c r="L39" s="303"/>
    </row>
    <row r="40" spans="2:15" s="5" customFormat="1" ht="15" thickBot="1" x14ac:dyDescent="0.25">
      <c r="B40" s="335" t="s">
        <v>16</v>
      </c>
      <c r="C40" s="336">
        <f>+C38</f>
        <v>2712455.67</v>
      </c>
      <c r="D40" s="336">
        <f t="shared" ref="D40:I40" si="8">+D38+C40</f>
        <v>8718606.7800000012</v>
      </c>
      <c r="E40" s="336">
        <f t="shared" si="8"/>
        <v>14724757.890000001</v>
      </c>
      <c r="F40" s="336">
        <f t="shared" si="8"/>
        <v>20537162.100000001</v>
      </c>
      <c r="G40" s="337">
        <f t="shared" si="8"/>
        <v>26543313.210000001</v>
      </c>
      <c r="H40" s="337">
        <f t="shared" si="8"/>
        <v>32355717.420000002</v>
      </c>
      <c r="I40" s="337">
        <f t="shared" si="8"/>
        <v>38361868.530000001</v>
      </c>
      <c r="J40" s="301"/>
      <c r="K40" s="157"/>
      <c r="L40" s="303"/>
    </row>
    <row r="41" spans="2:15" s="5" customFormat="1" ht="14.25" x14ac:dyDescent="0.2">
      <c r="B41" s="308"/>
      <c r="C41" s="157"/>
      <c r="D41" s="157"/>
      <c r="E41" s="157"/>
      <c r="F41" s="157"/>
      <c r="G41" s="157"/>
      <c r="H41" s="157"/>
      <c r="I41" s="157"/>
      <c r="J41" s="301"/>
      <c r="K41" s="157"/>
      <c r="L41" s="303"/>
    </row>
    <row r="42" spans="2:15" s="157" customFormat="1" ht="16.5" customHeight="1" x14ac:dyDescent="0.25">
      <c r="B42" s="390" t="s">
        <v>3</v>
      </c>
      <c r="C42" s="391" t="s">
        <v>173</v>
      </c>
      <c r="D42" s="391" t="s">
        <v>174</v>
      </c>
      <c r="E42" s="391" t="s">
        <v>175</v>
      </c>
      <c r="F42" s="300"/>
      <c r="G42" s="297"/>
      <c r="H42" s="297"/>
      <c r="I42" s="297"/>
      <c r="J42" s="301" t="s">
        <v>257</v>
      </c>
      <c r="K42" s="302">
        <f>I32+I38</f>
        <v>11856461119.860001</v>
      </c>
      <c r="L42" s="303"/>
    </row>
    <row r="43" spans="2:15" s="157" customFormat="1" ht="16.5" customHeight="1" x14ac:dyDescent="0.2">
      <c r="B43" s="304" t="s">
        <v>17</v>
      </c>
      <c r="C43" s="305">
        <f>SUM(C34:I34)</f>
        <v>41249321</v>
      </c>
      <c r="D43" s="305">
        <f>C43</f>
        <v>41249321</v>
      </c>
      <c r="E43" s="306">
        <f>C43-D43</f>
        <v>0</v>
      </c>
      <c r="F43" s="300"/>
      <c r="J43" s="301"/>
      <c r="K43" s="345" t="s">
        <v>193</v>
      </c>
      <c r="L43" s="303"/>
      <c r="O43" s="5"/>
    </row>
    <row r="44" spans="2:15" s="157" customFormat="1" ht="16.5" customHeight="1" x14ac:dyDescent="0.2">
      <c r="B44" s="304" t="s">
        <v>172</v>
      </c>
      <c r="C44" s="344">
        <f>SUM(C36:I36)</f>
        <v>-2887452.47</v>
      </c>
      <c r="D44" s="343">
        <f>C44</f>
        <v>-2887452.47</v>
      </c>
      <c r="E44" s="306">
        <f>C44-D44</f>
        <v>0</v>
      </c>
      <c r="L44" s="303"/>
      <c r="O44" s="5"/>
    </row>
    <row r="45" spans="2:15" s="157" customFormat="1" ht="16.5" customHeight="1" x14ac:dyDescent="0.2">
      <c r="B45" s="304" t="s">
        <v>179</v>
      </c>
      <c r="C45" s="305">
        <f>+C43+C44</f>
        <v>38361868.530000001</v>
      </c>
      <c r="D45" s="307">
        <f>D43+D44</f>
        <v>38361868.530000001</v>
      </c>
      <c r="E45" s="306">
        <f>C45-D45</f>
        <v>0</v>
      </c>
      <c r="L45" s="303"/>
      <c r="O45" s="5"/>
    </row>
    <row r="46" spans="2:15" s="5" customFormat="1" ht="14.25" x14ac:dyDescent="0.2">
      <c r="B46" s="308"/>
      <c r="C46" s="157"/>
      <c r="D46" s="157"/>
      <c r="E46" s="157"/>
      <c r="F46" s="157"/>
      <c r="G46" s="157"/>
      <c r="H46" s="157"/>
      <c r="I46" s="157"/>
      <c r="J46" s="157"/>
      <c r="K46" s="157"/>
      <c r="L46" s="303"/>
    </row>
    <row r="47" spans="2:15" s="5" customFormat="1" ht="13.5" customHeight="1" thickBot="1" x14ac:dyDescent="0.25">
      <c r="B47" s="308"/>
      <c r="C47" s="157"/>
      <c r="D47" s="157"/>
      <c r="E47" s="157"/>
      <c r="F47" s="157"/>
      <c r="G47" s="157"/>
      <c r="H47" s="157"/>
      <c r="I47" s="157"/>
      <c r="J47" s="157"/>
      <c r="K47" s="157"/>
      <c r="L47" s="303"/>
    </row>
    <row r="48" spans="2:15" s="8" customFormat="1" ht="15" x14ac:dyDescent="0.2">
      <c r="B48" s="392" t="s">
        <v>204</v>
      </c>
      <c r="C48" s="393"/>
      <c r="D48" s="393"/>
      <c r="E48" s="393"/>
      <c r="F48" s="393"/>
      <c r="G48" s="393"/>
      <c r="H48" s="393"/>
      <c r="I48" s="394"/>
      <c r="J48" s="55"/>
      <c r="K48" s="151"/>
      <c r="L48" s="63"/>
      <c r="O48" s="5"/>
    </row>
    <row r="49" spans="2:15" s="8" customFormat="1" ht="14.25" customHeight="1" x14ac:dyDescent="0.2">
      <c r="B49" s="423" t="s">
        <v>176</v>
      </c>
      <c r="C49" s="424"/>
      <c r="D49" s="424"/>
      <c r="E49" s="424"/>
      <c r="F49" s="424"/>
      <c r="G49" s="424"/>
      <c r="H49" s="424"/>
      <c r="I49" s="425"/>
      <c r="J49" s="55"/>
      <c r="K49" s="151"/>
      <c r="L49" s="63"/>
      <c r="O49" s="5"/>
    </row>
    <row r="50" spans="2:15" s="8" customFormat="1" ht="26.25" customHeight="1" thickBot="1" x14ac:dyDescent="0.25">
      <c r="B50" s="426"/>
      <c r="C50" s="427"/>
      <c r="D50" s="427"/>
      <c r="E50" s="427"/>
      <c r="F50" s="427"/>
      <c r="G50" s="427"/>
      <c r="H50" s="427"/>
      <c r="I50" s="428"/>
      <c r="J50" s="55"/>
      <c r="K50" s="151"/>
      <c r="L50" s="63"/>
      <c r="O50" s="5"/>
    </row>
    <row r="51" spans="2:15" s="5" customFormat="1" ht="14.25" x14ac:dyDescent="0.2">
      <c r="B51" s="298"/>
      <c r="L51" s="299"/>
    </row>
    <row r="52" spans="2:15" s="5" customFormat="1" ht="14.25" x14ac:dyDescent="0.2">
      <c r="B52" s="298"/>
      <c r="L52" s="299"/>
    </row>
    <row r="53" spans="2:15" x14ac:dyDescent="0.2">
      <c r="B53" s="3"/>
      <c r="L53" s="182"/>
    </row>
    <row r="54" spans="2:15" ht="13.5" thickBot="1" x14ac:dyDescent="0.25">
      <c r="B54" s="183"/>
      <c r="C54" s="184"/>
      <c r="D54" s="184"/>
      <c r="E54" s="184"/>
      <c r="F54" s="184"/>
      <c r="G54" s="184"/>
      <c r="H54" s="184"/>
      <c r="I54" s="184"/>
      <c r="J54" s="184"/>
      <c r="K54" s="184"/>
      <c r="L54" s="185"/>
    </row>
  </sheetData>
  <mergeCells count="11">
    <mergeCell ref="B1:J3"/>
    <mergeCell ref="C5:H5"/>
    <mergeCell ref="B18:C18"/>
    <mergeCell ref="B49:I50"/>
    <mergeCell ref="C6:D6"/>
    <mergeCell ref="F6:H6"/>
    <mergeCell ref="B8:L8"/>
    <mergeCell ref="B12:J12"/>
    <mergeCell ref="B13:J13"/>
    <mergeCell ref="B14:J14"/>
    <mergeCell ref="B16:L16"/>
  </mergeCells>
  <hyperlinks>
    <hyperlink ref="K43" location="subsumaria!J5" display="DOB-1" xr:uid="{00000000-0004-0000-0600-000000000000}"/>
  </hyperlinks>
  <printOptions horizontalCentered="1" verticalCentered="1"/>
  <pageMargins left="0.75" right="0.75" top="1" bottom="1" header="0" footer="0"/>
  <pageSetup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subsumaria</vt:lpstr>
      <vt:lpstr>Cálculo actuarial</vt:lpstr>
      <vt:lpstr>Depreciacion Mejoras</vt:lpstr>
      <vt:lpstr>Amortizacion diferidos</vt:lpstr>
      <vt:lpstr>Diferencia cambio</vt:lpstr>
      <vt:lpstr>Interes bonos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Auditool</dc:creator>
  <cp:lastModifiedBy>Sie asesorias</cp:lastModifiedBy>
  <dcterms:created xsi:type="dcterms:W3CDTF">2019-12-07T04:14:54Z</dcterms:created>
  <dcterms:modified xsi:type="dcterms:W3CDTF">2023-02-16T21:40:24Z</dcterms:modified>
</cp:coreProperties>
</file>