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02"/>
  <workbookPr updateLinks="always" defaultThemeVersion="166925"/>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18CAC411-8546-453E-A738-F9C77BCF148B}" xr6:coauthVersionLast="47" xr6:coauthVersionMax="47" xr10:uidLastSave="{00000000-0000-0000-0000-000000000000}"/>
  <bookViews>
    <workbookView xWindow="-120" yWindow="-120" windowWidth="20730" windowHeight="11160" tabRatio="722" xr2:uid="{00000000-000D-0000-FFFF-FFFF00000000}"/>
  </bookViews>
  <sheets>
    <sheet name="Analítica" sheetId="2" r:id="rId1"/>
    <sheet name="Integridad" sheetId="3" r:id="rId2"/>
    <sheet name="Muestreo integridad" sheetId="13" r:id="rId3"/>
    <sheet name="Consecutivos" sheetId="5" r:id="rId4"/>
    <sheet name="Roll Forward" sheetId="6" r:id="rId5"/>
    <sheet name="Corte" sheetId="7" r:id="rId6"/>
    <sheet name="Controles (diseño y eficacia)" sheetId="8" r:id="rId7"/>
    <sheet name="Muestra Control Interno" sheetId="9" r:id="rId8"/>
    <sheet name="Matriz evaluación controles" sheetId="10" r:id="rId9"/>
    <sheet name="MARGEN BRUTO" sheetId="11" r:id="rId10"/>
  </sheets>
  <externalReferences>
    <externalReference r:id="rId11"/>
    <externalReference r:id="rId12"/>
    <externalReference r:id="rId13"/>
  </externalReferences>
  <definedNames>
    <definedName name="confianza">[1]Tabla!$A$2:$A$15</definedName>
    <definedName name="confianza1">[1]Tabla!$A$8:$A$15</definedName>
    <definedName name="error">[1]Tabla!$D$2:$D$15</definedName>
    <definedName name="ListaAdministracion">#REF!</definedName>
    <definedName name="muestreo">'Muestreo integridad'!$B$63:$E$70</definedName>
    <definedName name="PAIS">'[2]Monedas y Comprobantes'!$A$2:$A$20</definedName>
    <definedName name="Sumarias">'[3]Hoja Control'!$A$250:$A$280</definedName>
    <definedName name="tconfianza">'Muestreo integridad'!$B$63:$B$70</definedName>
    <definedName name="terror">'Muestreo integridad'!$F$57:$F$70</definedName>
    <definedName name="tocurrencia">'Muestreo integridad'!$B$57:$B$70</definedName>
    <definedName name="Z_06AEC63B_339F_487F_AF03_4B2374AE609B_.wvu.Cols" localSheetId="2" hidden="1">'Muestreo integridad'!$Q:$XFD</definedName>
    <definedName name="Z_45CAB035_44F4_4DB5_B6B2_8A426F5CEB8D_.wvu.Cols" localSheetId="2" hidden="1">'Muestreo integridad'!$Q:$XFD</definedName>
    <definedName name="Z_54A2751F_44D5_4981_8ABC_01E1998B763E_.wvu.Cols" localSheetId="2" hidden="1">'Muestreo integridad'!$Q:$XFD</definedName>
    <definedName name="Z_8566E1F0_8CB8_4AC4_8362_C87998F9080E_.wvu.Cols" localSheetId="2" hidden="1">'Muestreo integridad'!$Q:$XFD</definedName>
    <definedName name="Z_858F3EB6_41A6_4B53_BDD9_48B0F7998327_.wvu.Cols" localSheetId="2" hidden="1">'Muestreo integridad'!$Q:$XFD</definedName>
    <definedName name="Z_A41DB302_70D2_437D_8ED4_7C47DF6691A9_.wvu.Cols" localSheetId="2" hidden="1">'Muestreo integridad'!$Q:$XFD</definedName>
    <definedName name="Z_AE9D9675_FDC6_4A27_AA63_EB5DE42368AF_.wvu.Cols" localSheetId="2" hidden="1">'Muestreo integridad'!$Q:$XFD</definedName>
    <definedName name="Z_B6529E06_4D96_4736_AFE4_70C1EE5D2035_.wvu.Cols" localSheetId="2" hidden="1">'Muestreo integridad'!$Q:$XFD</definedName>
    <definedName name="Z_F6F5DA07_F79F_4CDE_9364_83B28621893B_.wvu.Cols" localSheetId="2" hidden="1">'Muestreo integridad'!$Q:$XFD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3" l="1"/>
  <c r="J42" i="13" s="1"/>
  <c r="J41" i="13"/>
  <c r="I49" i="13" s="1"/>
  <c r="J40" i="13"/>
  <c r="I48" i="13" s="1"/>
  <c r="J39" i="13"/>
  <c r="I47" i="13" s="1"/>
  <c r="J38" i="13"/>
  <c r="I46" i="13" s="1"/>
  <c r="J37" i="13"/>
  <c r="I45" i="13" s="1"/>
  <c r="D37" i="13"/>
  <c r="I36" i="11" l="1"/>
  <c r="H34" i="11"/>
  <c r="G34" i="11"/>
  <c r="F34" i="11"/>
  <c r="E34" i="11"/>
  <c r="D34" i="11"/>
  <c r="C34" i="11"/>
  <c r="V33" i="11"/>
  <c r="U33" i="11"/>
  <c r="S33" i="11"/>
  <c r="R33" i="11"/>
  <c r="Q33" i="11"/>
  <c r="K33" i="11"/>
  <c r="AC33" i="11" s="1"/>
  <c r="J33" i="11"/>
  <c r="AB33" i="11" s="1"/>
  <c r="I33" i="11"/>
  <c r="AA33" i="11" s="1"/>
  <c r="V32" i="11"/>
  <c r="U32" i="11"/>
  <c r="S32" i="11"/>
  <c r="R32" i="11"/>
  <c r="Q32" i="11"/>
  <c r="K32" i="11"/>
  <c r="AC32" i="11" s="1"/>
  <c r="J32" i="11"/>
  <c r="AB32" i="11" s="1"/>
  <c r="I32" i="11"/>
  <c r="AA32" i="11" s="1"/>
  <c r="V31" i="11"/>
  <c r="U31" i="11"/>
  <c r="S31" i="11"/>
  <c r="R31" i="11"/>
  <c r="Q31" i="11"/>
  <c r="K31" i="11"/>
  <c r="AC31" i="11" s="1"/>
  <c r="J31" i="11"/>
  <c r="AB31" i="11" s="1"/>
  <c r="I31" i="11"/>
  <c r="AA31" i="11" s="1"/>
  <c r="V30" i="11"/>
  <c r="U30" i="11"/>
  <c r="S30" i="11"/>
  <c r="R30" i="11"/>
  <c r="Q30" i="11"/>
  <c r="K30" i="11"/>
  <c r="AC30" i="11" s="1"/>
  <c r="J30" i="11"/>
  <c r="AB30" i="11" s="1"/>
  <c r="I30" i="11"/>
  <c r="AA30" i="11" s="1"/>
  <c r="V29" i="11"/>
  <c r="U29" i="11"/>
  <c r="S29" i="11"/>
  <c r="R29" i="11"/>
  <c r="Q29" i="11"/>
  <c r="K29" i="11"/>
  <c r="AC29" i="11" s="1"/>
  <c r="J29" i="11"/>
  <c r="AB29" i="11" s="1"/>
  <c r="I29" i="11"/>
  <c r="AA29" i="11" s="1"/>
  <c r="V28" i="11"/>
  <c r="U28" i="11"/>
  <c r="S28" i="11"/>
  <c r="R28" i="11"/>
  <c r="Q28" i="11"/>
  <c r="K28" i="11"/>
  <c r="AC28" i="11" s="1"/>
  <c r="J28" i="11"/>
  <c r="AB28" i="11" s="1"/>
  <c r="I28" i="11"/>
  <c r="AA28" i="11" s="1"/>
  <c r="V27" i="11"/>
  <c r="U27" i="11"/>
  <c r="S27" i="11"/>
  <c r="R27" i="11"/>
  <c r="Q27" i="11"/>
  <c r="K27" i="11"/>
  <c r="AC27" i="11" s="1"/>
  <c r="J27" i="11"/>
  <c r="AB27" i="11" s="1"/>
  <c r="I27" i="11"/>
  <c r="AA27" i="11" s="1"/>
  <c r="V26" i="11"/>
  <c r="U26" i="11"/>
  <c r="S26" i="11"/>
  <c r="R26" i="11"/>
  <c r="Q26" i="11"/>
  <c r="K26" i="11"/>
  <c r="AC26" i="11" s="1"/>
  <c r="J26" i="11"/>
  <c r="AB26" i="11" s="1"/>
  <c r="I26" i="11"/>
  <c r="AA26" i="11" s="1"/>
  <c r="V25" i="11"/>
  <c r="U25" i="11"/>
  <c r="S25" i="11"/>
  <c r="R25" i="11"/>
  <c r="Q25" i="11"/>
  <c r="K25" i="11"/>
  <c r="AC25" i="11" s="1"/>
  <c r="J25" i="11"/>
  <c r="AB25" i="11" s="1"/>
  <c r="I25" i="11"/>
  <c r="M25" i="11" s="1"/>
  <c r="V24" i="11"/>
  <c r="U24" i="11"/>
  <c r="S24" i="11"/>
  <c r="R24" i="11"/>
  <c r="Q24" i="11"/>
  <c r="K24" i="11"/>
  <c r="AC24" i="11" s="1"/>
  <c r="J24" i="11"/>
  <c r="AB24" i="11" s="1"/>
  <c r="I24" i="11"/>
  <c r="AA24" i="11" s="1"/>
  <c r="V23" i="11"/>
  <c r="U23" i="11"/>
  <c r="S23" i="11"/>
  <c r="R23" i="11"/>
  <c r="Q23" i="11"/>
  <c r="K23" i="11"/>
  <c r="AC23" i="11" s="1"/>
  <c r="J23" i="11"/>
  <c r="AB23" i="11" s="1"/>
  <c r="I23" i="11"/>
  <c r="AA23" i="11" s="1"/>
  <c r="V22" i="11"/>
  <c r="U22" i="11"/>
  <c r="S22" i="11"/>
  <c r="R22" i="11"/>
  <c r="Q22" i="11"/>
  <c r="K22" i="11"/>
  <c r="AC22" i="11" s="1"/>
  <c r="J22" i="11"/>
  <c r="AB22" i="11" s="1"/>
  <c r="I22" i="11"/>
  <c r="AA22" i="11" s="1"/>
  <c r="V21" i="11"/>
  <c r="U21" i="11"/>
  <c r="S21" i="11"/>
  <c r="R21" i="11"/>
  <c r="Q21" i="11"/>
  <c r="K21" i="11"/>
  <c r="AC21" i="11" s="1"/>
  <c r="J21" i="11"/>
  <c r="AB21" i="11" s="1"/>
  <c r="I21" i="11"/>
  <c r="M21" i="11" s="1"/>
  <c r="V20" i="11"/>
  <c r="U20" i="11"/>
  <c r="S20" i="11"/>
  <c r="R20" i="11"/>
  <c r="Q20" i="11"/>
  <c r="X20" i="11" s="1"/>
  <c r="K20" i="11"/>
  <c r="AC20" i="11" s="1"/>
  <c r="J20" i="11"/>
  <c r="AB20" i="11" s="1"/>
  <c r="I20" i="11"/>
  <c r="AA20" i="11" s="1"/>
  <c r="V19" i="11"/>
  <c r="U19" i="11"/>
  <c r="S19" i="11"/>
  <c r="R19" i="11"/>
  <c r="Q19" i="11"/>
  <c r="X19" i="11" s="1"/>
  <c r="K19" i="11"/>
  <c r="AC19" i="11" s="1"/>
  <c r="J19" i="11"/>
  <c r="AB19" i="11" s="1"/>
  <c r="I19" i="11"/>
  <c r="AA19" i="11" s="1"/>
  <c r="V18" i="11"/>
  <c r="U18" i="11"/>
  <c r="S18" i="11"/>
  <c r="R18" i="11"/>
  <c r="Q18" i="11"/>
  <c r="K18" i="11"/>
  <c r="AC18" i="11" s="1"/>
  <c r="J18" i="11"/>
  <c r="AB18" i="11" s="1"/>
  <c r="I18" i="11"/>
  <c r="AA18" i="11" s="1"/>
  <c r="V17" i="11"/>
  <c r="U17" i="11"/>
  <c r="S17" i="11"/>
  <c r="R17" i="11"/>
  <c r="Q17" i="11"/>
  <c r="K17" i="11"/>
  <c r="AC17" i="11" s="1"/>
  <c r="J17" i="11"/>
  <c r="AB17" i="11" s="1"/>
  <c r="I17" i="11"/>
  <c r="M17" i="11" s="1"/>
  <c r="V16" i="11"/>
  <c r="U16" i="11"/>
  <c r="S16" i="11"/>
  <c r="R16" i="11"/>
  <c r="Q16" i="11"/>
  <c r="K16" i="11"/>
  <c r="AC16" i="11" s="1"/>
  <c r="J16" i="11"/>
  <c r="AB16" i="11" s="1"/>
  <c r="I16" i="11"/>
  <c r="AA16" i="11" s="1"/>
  <c r="V15" i="11"/>
  <c r="U15" i="11"/>
  <c r="S15" i="11"/>
  <c r="R15" i="11"/>
  <c r="Q15" i="11"/>
  <c r="K15" i="11"/>
  <c r="AC15" i="11" s="1"/>
  <c r="J15" i="11"/>
  <c r="I15" i="11"/>
  <c r="AA15" i="11" s="1"/>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G53" i="7"/>
  <c r="G52" i="7"/>
  <c r="G51" i="7"/>
  <c r="G50" i="7"/>
  <c r="G49" i="7"/>
  <c r="G48" i="7"/>
  <c r="G47" i="7"/>
  <c r="G46" i="7"/>
  <c r="G39" i="7"/>
  <c r="G38" i="7"/>
  <c r="G37" i="7"/>
  <c r="G36" i="7"/>
  <c r="G35" i="7"/>
  <c r="G34" i="7"/>
  <c r="G33" i="7"/>
  <c r="G32" i="7"/>
  <c r="G76" i="6"/>
  <c r="G78" i="6" s="1"/>
  <c r="F76" i="6"/>
  <c r="F78" i="6" s="1"/>
  <c r="F71" i="5"/>
  <c r="J70" i="5"/>
  <c r="G70" i="5"/>
  <c r="H70" i="5" s="1"/>
  <c r="J69" i="5"/>
  <c r="G69" i="5"/>
  <c r="H69" i="5" s="1"/>
  <c r="J68" i="5"/>
  <c r="G68" i="5"/>
  <c r="H68" i="5" s="1"/>
  <c r="J67" i="5"/>
  <c r="G67" i="5"/>
  <c r="H67" i="5" s="1"/>
  <c r="J66" i="5"/>
  <c r="G66" i="5"/>
  <c r="H66" i="5" s="1"/>
  <c r="J65" i="5"/>
  <c r="G65" i="5"/>
  <c r="H65" i="5" s="1"/>
  <c r="J64" i="5"/>
  <c r="G64" i="5"/>
  <c r="H64" i="5" s="1"/>
  <c r="J63" i="5"/>
  <c r="G63" i="5"/>
  <c r="H63" i="5" s="1"/>
  <c r="J62" i="5"/>
  <c r="G62" i="5"/>
  <c r="H62" i="5" s="1"/>
  <c r="J61" i="5"/>
  <c r="G61" i="5"/>
  <c r="H61" i="5" s="1"/>
  <c r="J60" i="5"/>
  <c r="G60" i="5"/>
  <c r="H60" i="5" s="1"/>
  <c r="J59" i="5"/>
  <c r="G59" i="5"/>
  <c r="H59" i="5" s="1"/>
  <c r="J58" i="5"/>
  <c r="G58" i="5"/>
  <c r="H58" i="5" s="1"/>
  <c r="J57" i="5"/>
  <c r="G57" i="5"/>
  <c r="H57" i="5" s="1"/>
  <c r="J56" i="5"/>
  <c r="G56" i="5"/>
  <c r="H56" i="5" s="1"/>
  <c r="J55" i="5"/>
  <c r="G55" i="5"/>
  <c r="H55" i="5" s="1"/>
  <c r="J54" i="5"/>
  <c r="G54" i="5"/>
  <c r="H54" i="5" s="1"/>
  <c r="J53" i="5"/>
  <c r="G53" i="5"/>
  <c r="H53" i="5" s="1"/>
  <c r="J52" i="5"/>
  <c r="G52" i="5"/>
  <c r="H52" i="5" s="1"/>
  <c r="J51" i="5"/>
  <c r="G51" i="5"/>
  <c r="H51" i="5" s="1"/>
  <c r="J50" i="5"/>
  <c r="G50" i="5"/>
  <c r="H50" i="5" s="1"/>
  <c r="J49" i="5"/>
  <c r="G49" i="5"/>
  <c r="H49" i="5" s="1"/>
  <c r="J48" i="5"/>
  <c r="G48" i="5"/>
  <c r="H48" i="5" s="1"/>
  <c r="J47" i="5"/>
  <c r="G47" i="5"/>
  <c r="H47" i="5" s="1"/>
  <c r="J46" i="5"/>
  <c r="G46" i="5"/>
  <c r="H46" i="5" s="1"/>
  <c r="J45" i="5"/>
  <c r="G45" i="5"/>
  <c r="H45" i="5" s="1"/>
  <c r="J44" i="5"/>
  <c r="G44" i="5"/>
  <c r="H44" i="5" s="1"/>
  <c r="J43" i="5"/>
  <c r="G43" i="5"/>
  <c r="H43" i="5" s="1"/>
  <c r="J42" i="5"/>
  <c r="G42" i="5"/>
  <c r="H42" i="5" s="1"/>
  <c r="J41" i="5"/>
  <c r="G41" i="5"/>
  <c r="H41" i="5" s="1"/>
  <c r="J40" i="5"/>
  <c r="G40" i="5"/>
  <c r="H40" i="5" s="1"/>
  <c r="J39" i="5"/>
  <c r="G39" i="5"/>
  <c r="H39" i="5" s="1"/>
  <c r="J38" i="5"/>
  <c r="G38" i="5"/>
  <c r="H38" i="5" s="1"/>
  <c r="J37" i="5"/>
  <c r="G37" i="5"/>
  <c r="H37" i="5" s="1"/>
  <c r="J36" i="5"/>
  <c r="G36" i="5"/>
  <c r="H36" i="5" s="1"/>
  <c r="J35" i="5"/>
  <c r="G35" i="5"/>
  <c r="H35" i="5" s="1"/>
  <c r="J34" i="5"/>
  <c r="G34" i="5"/>
  <c r="H34" i="5" s="1"/>
  <c r="J33" i="5"/>
  <c r="G33" i="5"/>
  <c r="H33" i="5" s="1"/>
  <c r="J32" i="5"/>
  <c r="G32" i="5"/>
  <c r="H32" i="5" s="1"/>
  <c r="J31" i="5"/>
  <c r="G31" i="5"/>
  <c r="H31" i="5" s="1"/>
  <c r="J30" i="5"/>
  <c r="G30" i="5"/>
  <c r="H30" i="5" s="1"/>
  <c r="J29" i="5"/>
  <c r="G29" i="5"/>
  <c r="H29" i="5" s="1"/>
  <c r="J28" i="5"/>
  <c r="G28" i="5"/>
  <c r="H28" i="5" s="1"/>
  <c r="J27" i="5"/>
  <c r="G27" i="5"/>
  <c r="H27" i="5" s="1"/>
  <c r="J26" i="5"/>
  <c r="G26" i="5"/>
  <c r="H26" i="5" s="1"/>
  <c r="J25" i="5"/>
  <c r="G25" i="5"/>
  <c r="H25" i="5" s="1"/>
  <c r="J24" i="5"/>
  <c r="G24" i="5"/>
  <c r="H24" i="5" s="1"/>
  <c r="J23" i="5"/>
  <c r="G23" i="5"/>
  <c r="H23" i="5" s="1"/>
  <c r="J22" i="5"/>
  <c r="G22" i="5"/>
  <c r="H22" i="5" s="1"/>
  <c r="G21" i="5"/>
  <c r="H21" i="5" s="1"/>
  <c r="D23" i="3"/>
  <c r="D24" i="3" s="1"/>
  <c r="H73" i="2"/>
  <c r="G73" i="2"/>
  <c r="F73" i="2"/>
  <c r="D73" i="2"/>
  <c r="C73" i="2"/>
  <c r="I72" i="2"/>
  <c r="J72" i="2" s="1"/>
  <c r="I71" i="2"/>
  <c r="J71" i="2" s="1"/>
  <c r="I70" i="2"/>
  <c r="J70" i="2" s="1"/>
  <c r="I69" i="2"/>
  <c r="J69" i="2" s="1"/>
  <c r="I68" i="2"/>
  <c r="J68" i="2" s="1"/>
  <c r="I67" i="2"/>
  <c r="J67" i="2" s="1"/>
  <c r="C19" i="2"/>
  <c r="C20" i="2" s="1"/>
  <c r="X30" i="11" l="1"/>
  <c r="O22" i="11"/>
  <c r="X23" i="11"/>
  <c r="X24" i="11"/>
  <c r="X27" i="11"/>
  <c r="Y27" i="11"/>
  <c r="X28" i="11"/>
  <c r="Y28" i="11"/>
  <c r="X29" i="11"/>
  <c r="Y29" i="11"/>
  <c r="Y15" i="11"/>
  <c r="Y16" i="11"/>
  <c r="X18" i="11"/>
  <c r="O26" i="11"/>
  <c r="Y19" i="11"/>
  <c r="Y20" i="11"/>
  <c r="X22" i="11"/>
  <c r="O30" i="11"/>
  <c r="X15" i="11"/>
  <c r="X16" i="11"/>
  <c r="O18" i="11"/>
  <c r="Y23" i="11"/>
  <c r="Y24" i="11"/>
  <c r="X26" i="11"/>
  <c r="M33" i="11"/>
  <c r="V34" i="11"/>
  <c r="M15" i="11"/>
  <c r="M19" i="11"/>
  <c r="M23" i="11"/>
  <c r="M27" i="11"/>
  <c r="O31" i="11"/>
  <c r="X32" i="11"/>
  <c r="X33" i="11"/>
  <c r="Y33" i="11"/>
  <c r="O17" i="11"/>
  <c r="AA17" i="11"/>
  <c r="O21" i="11"/>
  <c r="AA21" i="11"/>
  <c r="O25" i="11"/>
  <c r="AA25" i="11"/>
  <c r="O15" i="11"/>
  <c r="O16" i="11"/>
  <c r="X17" i="11"/>
  <c r="Y17" i="11"/>
  <c r="Y18" i="11"/>
  <c r="O19" i="11"/>
  <c r="O20" i="11"/>
  <c r="X21" i="11"/>
  <c r="Y21" i="11"/>
  <c r="Y22" i="11"/>
  <c r="O23" i="11"/>
  <c r="O24" i="11"/>
  <c r="X25" i="11"/>
  <c r="Y25" i="11"/>
  <c r="Y26" i="11"/>
  <c r="O27" i="11"/>
  <c r="O28" i="11"/>
  <c r="O29" i="11"/>
  <c r="Y30" i="11"/>
  <c r="X31" i="11"/>
  <c r="Y31" i="11"/>
  <c r="Y32" i="11"/>
  <c r="O33" i="11"/>
  <c r="S34" i="11"/>
  <c r="E69" i="2"/>
  <c r="E67" i="2"/>
  <c r="M29" i="11"/>
  <c r="M31" i="11"/>
  <c r="U34" i="11"/>
  <c r="Q34" i="11"/>
  <c r="M16" i="11"/>
  <c r="M18" i="11"/>
  <c r="M20" i="11"/>
  <c r="M22" i="11"/>
  <c r="M24" i="11"/>
  <c r="M26" i="11"/>
  <c r="M28" i="11"/>
  <c r="M30" i="11"/>
  <c r="M32" i="11"/>
  <c r="R34" i="11"/>
  <c r="Y34" i="11" s="1"/>
  <c r="I34" i="11"/>
  <c r="AA34" i="11" s="1"/>
  <c r="O32" i="11"/>
  <c r="J34" i="11"/>
  <c r="AB34" i="11" s="1"/>
  <c r="E70" i="2"/>
  <c r="E71" i="2"/>
  <c r="I73" i="2"/>
  <c r="J73" i="2" s="1"/>
  <c r="E68" i="2"/>
  <c r="E72" i="2"/>
  <c r="F81" i="6"/>
  <c r="K34" i="11"/>
  <c r="N15" i="11"/>
  <c r="N16" i="11"/>
  <c r="N17" i="11"/>
  <c r="N18" i="11"/>
  <c r="N19" i="11"/>
  <c r="N20" i="11"/>
  <c r="N21" i="11"/>
  <c r="N22" i="11"/>
  <c r="N23" i="11"/>
  <c r="N24" i="11"/>
  <c r="N25" i="11"/>
  <c r="N26" i="11"/>
  <c r="N27" i="11"/>
  <c r="N28" i="11"/>
  <c r="N29" i="11"/>
  <c r="N30" i="11"/>
  <c r="N31" i="11"/>
  <c r="N32" i="11"/>
  <c r="N33" i="11"/>
  <c r="D36" i="11"/>
  <c r="AB15" i="11"/>
  <c r="C35" i="11"/>
  <c r="N34" i="11" l="1"/>
  <c r="E73" i="2"/>
  <c r="X34" i="11"/>
  <c r="M34" i="11"/>
  <c r="I35" i="11"/>
  <c r="AA35" i="11" s="1"/>
  <c r="AC34" i="11"/>
  <c r="O34" i="11"/>
  <c r="Q36" i="11"/>
  <c r="D35" i="11"/>
  <c r="M36" i="11"/>
  <c r="Q35" i="11" l="1"/>
  <c r="M35" i="11"/>
</calcChain>
</file>

<file path=xl/sharedStrings.xml><?xml version="1.0" encoding="utf-8"?>
<sst xmlns="http://schemas.openxmlformats.org/spreadsheetml/2006/main" count="1394" uniqueCount="500">
  <si>
    <t>Fecha:</t>
  </si>
  <si>
    <t>Procedimiento</t>
  </si>
  <si>
    <t>Integridad</t>
  </si>
  <si>
    <t>Existencia</t>
  </si>
  <si>
    <t>Valuación</t>
  </si>
  <si>
    <t>Exactitud</t>
  </si>
  <si>
    <t>Presentación</t>
  </si>
  <si>
    <t>Analítica</t>
  </si>
  <si>
    <t>Nombre del cliente:</t>
  </si>
  <si>
    <t>Compañía Ejemplo SAS</t>
  </si>
  <si>
    <t>Período terminado:</t>
  </si>
  <si>
    <t>31 de diciembre de 20XX</t>
  </si>
  <si>
    <t>Preparado por:</t>
  </si>
  <si>
    <t>XXXX</t>
  </si>
  <si>
    <t>Revisado:</t>
  </si>
  <si>
    <t>XX/XX/XXXX</t>
  </si>
  <si>
    <t>Referencia de PT</t>
  </si>
  <si>
    <t>H-2</t>
  </si>
  <si>
    <t>OBJETIVO</t>
  </si>
  <si>
    <t>Entender el comportamiento de las cifras reflejadas en el reporte financiero, de acuerdo con el conocimiento del negocio, las indagaciones con la gerencia y demás información a que hubo acceso para el equipo de auditoría.</t>
  </si>
  <si>
    <t xml:space="preserve">Procedimiento: </t>
  </si>
  <si>
    <t>RESULTADOS OBTENIDOS</t>
  </si>
  <si>
    <t>Resumen de los ingresos, según registros contables:</t>
  </si>
  <si>
    <t>Cifras en miles de pesos</t>
  </si>
  <si>
    <t>Ingresos al 31 de diciembre de 20XX</t>
  </si>
  <si>
    <t>Ingresos al 31 de diciembre de 20XX-1</t>
  </si>
  <si>
    <t>Variación anual</t>
  </si>
  <si>
    <t>Porcentaje de variación incremental</t>
  </si>
  <si>
    <t>Principales cifras del estado de resultados:</t>
  </si>
  <si>
    <t>Cuenta</t>
  </si>
  <si>
    <t>Saldos al 31-12-XX</t>
  </si>
  <si>
    <t>Part. %</t>
  </si>
  <si>
    <t>Variación absoluta</t>
  </si>
  <si>
    <t>Var. %</t>
  </si>
  <si>
    <t>Ingresos operacionales</t>
  </si>
  <si>
    <t>Costo de ventas</t>
  </si>
  <si>
    <t>Utilidad bruta</t>
  </si>
  <si>
    <t>Gastos de Administración</t>
  </si>
  <si>
    <t>Gastos de ventas</t>
  </si>
  <si>
    <t>Utilidad operacional</t>
  </si>
  <si>
    <t>Ingresos financieros</t>
  </si>
  <si>
    <t>Gastos financieros</t>
  </si>
  <si>
    <t>Utilidad antes de impuestos</t>
  </si>
  <si>
    <t>Impuesto de renta</t>
  </si>
  <si>
    <t>Utilidad neta</t>
  </si>
  <si>
    <t>Otros asuntos que contribuyeron a los resultados positivos fueron:</t>
  </si>
  <si>
    <t>En la siguiente tabla se muestra un resumen de las ventas por canal:</t>
  </si>
  <si>
    <t>Variación</t>
  </si>
  <si>
    <t>Canal ventas</t>
  </si>
  <si>
    <t>Volumen</t>
  </si>
  <si>
    <t>Valor venta</t>
  </si>
  <si>
    <t>Ventas $</t>
  </si>
  <si>
    <t>Var %</t>
  </si>
  <si>
    <t>(unidades)</t>
  </si>
  <si>
    <t>COP $</t>
  </si>
  <si>
    <t>Canal I</t>
  </si>
  <si>
    <t>Canal II</t>
  </si>
  <si>
    <t>Canal III</t>
  </si>
  <si>
    <t>Canal IV</t>
  </si>
  <si>
    <t>Canal V</t>
  </si>
  <si>
    <t>Canal VI</t>
  </si>
  <si>
    <t>Totales</t>
  </si>
  <si>
    <r>
      <t xml:space="preserve">Los canales que mayor aporte a la venta tuvieron fue el canal de ventas I y el Canal de ventas II, donde se concentro el 93,3% del total de las ventas en 20XX, de igual forma en estos dos canales es donde se presento la mayor variación de incremento neto (62% del incremento neto, teniendo en cuenta la variación negativa de canal autoservicio). La razón del decrecimiento en canal  de ventas II, se debió a que la Compañía no utilizó fuerza de mercadeo en este canal durante 20XX y orientó los esfuerzos de mercadeo en los demás canales. También se debe resaltar que las ventas del canal II del concepto “Feria empresarial" no se realizó en 20XX,  la Gerencia comercial estima que la venta no realizada (venta pérdida) fue de </t>
    </r>
    <r>
      <rPr>
        <b/>
        <sz val="11"/>
        <color theme="1"/>
        <rFont val="Arial"/>
        <family val="2"/>
      </rPr>
      <t>$709.000.</t>
    </r>
    <r>
      <rPr>
        <sz val="11"/>
        <color theme="1"/>
        <rFont val="Arial"/>
        <family val="2"/>
      </rPr>
      <t xml:space="preserve">
El canal III registro una variación positiva por </t>
    </r>
    <r>
      <rPr>
        <b/>
        <sz val="11"/>
        <color theme="1"/>
        <rFont val="Arial"/>
        <family val="2"/>
      </rPr>
      <t>$859.818</t>
    </r>
    <r>
      <rPr>
        <sz val="11"/>
        <color theme="1"/>
        <rFont val="Arial"/>
        <family val="2"/>
      </rPr>
      <t xml:space="preserve"> (259%), influenciada porque en 20XX se designo un responsable de ventas para este canal y se asigno fuerza de ventas para atender este canal, que esencialmente atiende ventas a Corporaciones y grupos económicos que invierten en regalos publicitarios con la Línea de Ejecutiva Plus.</t>
    </r>
  </si>
  <si>
    <t>ANÁLISIS DEL MARGEN BRUTO</t>
  </si>
  <si>
    <t>Conclusión</t>
  </si>
  <si>
    <t>La revisión analítica de cierre nos permitió comprender las causas y razones de las variaciones incrementales de los ingresos operacionales, así como el comportamiento de costos y los márgenes. Este comportamiento es acorde a la realidad del negocio y el entorno en donde se desarrolla su actividad económica.</t>
  </si>
  <si>
    <t>Periodo terminado:</t>
  </si>
  <si>
    <t>31 de Diciembre de 2018</t>
  </si>
  <si>
    <t>XXX</t>
  </si>
  <si>
    <t>Referencia P/T:</t>
  </si>
  <si>
    <t>H-3</t>
  </si>
  <si>
    <t>• Obtener evidencia suficiente y apropiada sobre la integridad de los ingresos operacionales.
• Verificar el adecuado diseño e implementación del control de consecutivo de la facturación emitida durante el periodo de revisión.
• Verificar la eficacia operativa del control de facturación.</t>
  </si>
  <si>
    <t xml:space="preserve">1. Con el fin de verificar la integridad y exactitud del archivo suministrado por el cliente, se tomó una muestra de 42 facturas, las cuales se relacionan en el papel de trabajo </t>
  </si>
  <si>
    <t>2. Con el fin de verificar la integridad de los ingresos operacionales, se solicitó el consecutivo de facturación entre el 1 de enero de 20XX y 31 de diciembre de 20XX y se comparó contra registros contables.</t>
  </si>
  <si>
    <t>Facturación Punto venta principal</t>
  </si>
  <si>
    <t>❶</t>
  </si>
  <si>
    <t>Facturación Centro Comercial 1</t>
  </si>
  <si>
    <t>❷</t>
  </si>
  <si>
    <t>Facturación Centro Comercial 2</t>
  </si>
  <si>
    <t>❸</t>
  </si>
  <si>
    <t>Facturación Centro Comercial 3</t>
  </si>
  <si>
    <t>❹</t>
  </si>
  <si>
    <t>Facturación Centro Comercial 4</t>
  </si>
  <si>
    <t>❺</t>
  </si>
  <si>
    <t>Facturación Minoristas</t>
  </si>
  <si>
    <t>❻</t>
  </si>
  <si>
    <t>Total ingresos facturados</t>
  </si>
  <si>
    <r>
      <t xml:space="preserve">Diferencia </t>
    </r>
    <r>
      <rPr>
        <sz val="11"/>
        <color rgb="FFFF0000"/>
        <rFont val="Arial"/>
        <family val="2"/>
      </rPr>
      <t>(*)</t>
    </r>
  </si>
  <si>
    <t>Total ingresos contabilidad</t>
  </si>
  <si>
    <r>
      <t xml:space="preserve">(*) </t>
    </r>
    <r>
      <rPr>
        <i/>
        <sz val="11"/>
        <color theme="1"/>
        <rFont val="Arial"/>
        <family val="2"/>
      </rPr>
      <t>Diferencia corresponde a las devoluciones de ventas que se registraron en el libro mayor, pero que, en el módulo de facturación, por manejo fiscal tributario se deben mantener reflejados.</t>
    </r>
  </si>
  <si>
    <t>REPORTES</t>
  </si>
  <si>
    <t>REPORTE ESTADÍSTICO DE VENTAS TOTALES DEL ALMACÉN PRINCIPAL</t>
  </si>
  <si>
    <t>REPORTE ESTADÍSTICO DE VENTAS TOTALES DEL CENTRO COMERCIAL 1</t>
  </si>
  <si>
    <t>REPORTE ESTADÍSTICO DE VENTAS TOTALES DEL CENTRO COMERCIAL 2</t>
  </si>
  <si>
    <t xml:space="preserve"> Del 1 de enero de 20XX y 31 de diciembre de 20XX</t>
  </si>
  <si>
    <t>Valor neto</t>
  </si>
  <si>
    <t>No. de registros</t>
  </si>
  <si>
    <t>Valoración positiva</t>
  </si>
  <si>
    <t>No. de registros positivos</t>
  </si>
  <si>
    <t>No. de datos erróneos</t>
  </si>
  <si>
    <t>Valor promedio</t>
  </si>
  <si>
    <t>Valor máximo</t>
  </si>
  <si>
    <t>Máximo número de registro</t>
  </si>
  <si>
    <t>REPORTE ESTADÍSTICO DE VENTAS TOTALES DEL CENTRO COMERCIAL 4</t>
  </si>
  <si>
    <t>REPORTE ESTADÍSTICO DE VENTAS TOTALES DEL CENTRO COMERCIAL 5</t>
  </si>
  <si>
    <t>El resultado de los saltos de consecutivos se muestra a continuación.  Efectuamos una revisión aleatoria y pudimos verificar que se trata de documentos anulados.</t>
  </si>
  <si>
    <t>1. De acuerdo con los procedimientos desarrollados y los resultados obtenidos podemos concluir que el valor registrado como ingresos operacionales es integro al 31 de diciembre de 201X.
2. De acuerdo con los procedimientos realizados podemos concluir que el control de consecutivos en el sistema de facturación se encuentra diseñado apropiadamente y ha sido implementado.
3. El control de consecutivos automáticos funciona eficazmente.</t>
  </si>
  <si>
    <t>Muestreo Integridad</t>
  </si>
  <si>
    <t>Generar Muestra</t>
  </si>
  <si>
    <t>REALIZACIÓN DE UNA MUESTRA REPRESENTATIVA</t>
  </si>
  <si>
    <t>A continuación se generará una  muestra aleatoria según el tamaño asignado. En su información indexada relacione los datos generados.</t>
  </si>
  <si>
    <t>Número factura</t>
  </si>
  <si>
    <t xml:space="preserve">Fecha </t>
  </si>
  <si>
    <t>Nombre Cliente</t>
  </si>
  <si>
    <t>Total Factura</t>
  </si>
  <si>
    <t>Marca</t>
  </si>
  <si>
    <t>El método para la realización de la muestra representativa se realizará por un método estadístico y puede escoger entre el Muestreo Aleatorio Simple (MAS) o el Muestreo Aleatorio Estratificado (MAE).
Al optar por el MAS, deberá escoger el nivel de confianza a través de un porcentaje y un parámetro adicional α o α/2, lo cual influirá en el tamaño de la muestra.</t>
  </si>
  <si>
    <t>Distribuidora las Gaviotas SA</t>
  </si>
  <si>
    <t>☼</t>
  </si>
  <si>
    <t>Almacén el Coleccionista Ltda.</t>
  </si>
  <si>
    <t>Los Corales SA</t>
  </si>
  <si>
    <t>Almendros SA</t>
  </si>
  <si>
    <t>El Centro Ltda.</t>
  </si>
  <si>
    <t>Papelería La Rebaja S.A</t>
  </si>
  <si>
    <t>Distribuciones El Márquez S.A.</t>
  </si>
  <si>
    <t>Z=Valor Correspondiente al nivel de confianza elegido</t>
  </si>
  <si>
    <t>Distribuidora Asociados S.A.</t>
  </si>
  <si>
    <t>p=Probabilidad  de ocurrencia que se presenta el evento</t>
  </si>
  <si>
    <t>p=Probabilidad que se presenta el evento</t>
  </si>
  <si>
    <t>Las dos Palmas SA</t>
  </si>
  <si>
    <t>e=Margen de error tolerable</t>
  </si>
  <si>
    <t>L=Número de estratos totales</t>
  </si>
  <si>
    <t>El Glotón y Perfumería SA</t>
  </si>
  <si>
    <t>N=Tamaño de la población</t>
  </si>
  <si>
    <t>h=índice del estrato</t>
  </si>
  <si>
    <t>W= el peso que el estrato tiene respecto a la población</t>
  </si>
  <si>
    <t>Muestra por α</t>
  </si>
  <si>
    <t>Muestra por α/2</t>
  </si>
  <si>
    <t>Gestores Asociados SA</t>
  </si>
  <si>
    <t>Almacén el Mercantil S.A</t>
  </si>
  <si>
    <t>Ingrese la siguiente información</t>
  </si>
  <si>
    <t>Tamaño de la Población</t>
  </si>
  <si>
    <t>Probabilidad de ocurrencia</t>
  </si>
  <si>
    <t>Nivel de Confianza</t>
  </si>
  <si>
    <t>Error tolerable</t>
  </si>
  <si>
    <t>Estratos:</t>
  </si>
  <si>
    <t>Población</t>
  </si>
  <si>
    <t>Proporción</t>
  </si>
  <si>
    <t>Estrato 1</t>
  </si>
  <si>
    <t>No es necesario utilizar todos los estratos</t>
  </si>
  <si>
    <t>Estrato 2</t>
  </si>
  <si>
    <t>Estrato 3</t>
  </si>
  <si>
    <t>Estrato 4</t>
  </si>
  <si>
    <t>Estrato 5</t>
  </si>
  <si>
    <t>Total</t>
  </si>
  <si>
    <t>Tamaño de muestra</t>
  </si>
  <si>
    <t>Verificar la integridad de las ventas, a través del control de consecutivos de facturación durante el año 20XX.</t>
  </si>
  <si>
    <t>1. Solicitar la base de datos de facturación, directamente extraída del sistema de facturación.                                                                                                                                                                                                                            2. Efectuar la revisión de los consecutivos en orden cronológico, identificar saltos o faltantes e indagar o investigar las causas del evento.</t>
  </si>
  <si>
    <t>a. Obtuvimos del área de facturación, la base de datos de facturas emitidas durante 20XX.</t>
  </si>
  <si>
    <t>b. Realizamos revisión de los consecutivos.</t>
  </si>
  <si>
    <t>NÚMERO DE FACTURA</t>
  </si>
  <si>
    <t>FECHA</t>
  </si>
  <si>
    <t>NOMBRE CLIENTE</t>
  </si>
  <si>
    <t xml:space="preserve">VALOR VENTA </t>
  </si>
  <si>
    <t>IMPUESTOS</t>
  </si>
  <si>
    <t>TOTAL FACTURA</t>
  </si>
  <si>
    <t>REVISIÓN CONSECUTIVOS</t>
  </si>
  <si>
    <t>VALIDACIÓN</t>
  </si>
  <si>
    <t>(en miles $)</t>
  </si>
  <si>
    <t>TOTAL</t>
  </si>
  <si>
    <t>Hemos evidenciado que los consecutivos de la facturación de las ventas se ha utilizado correctamente, por lo tanto podemos concluir que los ingresos son íntegros y están todos registrados.</t>
  </si>
  <si>
    <t>Roll Forward</t>
  </si>
  <si>
    <t>Obtener evidencia suficiente y apropiada sobre la existencia y exactitud de los deudores clientes al 31 de diciembre de 20XX</t>
  </si>
  <si>
    <t>Al 31 de octubre de 20XX, se realizó un procedimiento de confirmación de saldos de clientes  con resultado satisfactorio, por lo que para asegurarnos de la existencia y exactitud de los saldos de clientes al 31 de diciembre de 20XX, se solicitó la siguiente información con el fin de llegar a los saldos registrados a esa fecha:</t>
  </si>
  <si>
    <t>·        Facturación del bimestre</t>
  </si>
  <si>
    <t>·        Recaudos del bimestre</t>
  </si>
  <si>
    <t>·        Otros documentos que afectan la cartera.</t>
  </si>
  <si>
    <t>Con la información suministrada se realizó el siguiente cálculo partiendo del saldo de la cuenta 1305 al 31 de octubre de 20XX:</t>
  </si>
  <si>
    <r>
      <t xml:space="preserve">Saldo de la </t>
    </r>
    <r>
      <rPr>
        <b/>
        <sz val="11"/>
        <color theme="1"/>
        <rFont val="Arial"/>
        <family val="2"/>
      </rPr>
      <t>cuenta 1305</t>
    </r>
    <r>
      <rPr>
        <sz val="11"/>
        <color theme="1"/>
        <rFont val="Arial"/>
        <family val="2"/>
      </rPr>
      <t xml:space="preserve"> al 31 de octubre de 20XX:</t>
    </r>
  </si>
  <si>
    <t xml:space="preserve">Documento </t>
  </si>
  <si>
    <t xml:space="preserve">Detalle del Documento Contable </t>
  </si>
  <si>
    <t xml:space="preserve">Concepto </t>
  </si>
  <si>
    <t xml:space="preserve">Débitos </t>
  </si>
  <si>
    <t xml:space="preserve">Créditos </t>
  </si>
  <si>
    <t xml:space="preserve">FACTURA </t>
  </si>
  <si>
    <t>Ventas</t>
  </si>
  <si>
    <t xml:space="preserve">Cuenta por Cobrar </t>
  </si>
  <si>
    <t xml:space="preserve">NOTAS CREDITO </t>
  </si>
  <si>
    <t xml:space="preserve">Por Referenciado </t>
  </si>
  <si>
    <t xml:space="preserve">PARTICIPACION VENTAS </t>
  </si>
  <si>
    <t xml:space="preserve">Factura Distribución </t>
  </si>
  <si>
    <t xml:space="preserve">FACTURACION </t>
  </si>
  <si>
    <t xml:space="preserve">Comidas </t>
  </si>
  <si>
    <t>FACTURACION CONVENIOS</t>
  </si>
  <si>
    <t>RECIBO DE CAJA  CARTERA</t>
  </si>
  <si>
    <t xml:space="preserve">Recibos de caja Bogotá </t>
  </si>
  <si>
    <t>RECIBOS DE CAJA OTROS CONCEPTOS</t>
  </si>
  <si>
    <t xml:space="preserve">Bonos </t>
  </si>
  <si>
    <t xml:space="preserve">Factura Anulada por Cambio </t>
  </si>
  <si>
    <t>NOTAS CREDITO C</t>
  </si>
  <si>
    <t>NOTA CREDITO GENERAL</t>
  </si>
  <si>
    <t xml:space="preserve">Cruce de Participaciones y Ctas </t>
  </si>
  <si>
    <t>NOTAS CREDITO TRASLADO</t>
  </si>
  <si>
    <t>NOTAS DEBITO A CARTERA</t>
  </si>
  <si>
    <t xml:space="preserve">Cruce Entre Facturas </t>
  </si>
  <si>
    <t>NOTAS CREDITO BONOS</t>
  </si>
  <si>
    <t>NOTAS CREDITO</t>
  </si>
  <si>
    <t xml:space="preserve">RECUPERACION PUBLICIDAD </t>
  </si>
  <si>
    <t xml:space="preserve">Publicidad of. Central </t>
  </si>
  <si>
    <t>RECUPERACION PUBLICIDAD</t>
  </si>
  <si>
    <t>RECUPERACION FLETES</t>
  </si>
  <si>
    <t xml:space="preserve">Anulada </t>
  </si>
  <si>
    <t xml:space="preserve">INDIRECTOS </t>
  </si>
  <si>
    <t xml:space="preserve">Reclas. Por Centro de Costos </t>
  </si>
  <si>
    <t>RECIBO DE CAJA CARTERA</t>
  </si>
  <si>
    <t xml:space="preserve">Alq. Películas </t>
  </si>
  <si>
    <t xml:space="preserve">Rec. De caja </t>
  </si>
  <si>
    <t xml:space="preserve">Rec. De Caja Participación </t>
  </si>
  <si>
    <t xml:space="preserve">Pago Facturas </t>
  </si>
  <si>
    <t>SUBTOTAL</t>
  </si>
  <si>
    <t>A</t>
  </si>
  <si>
    <t>B</t>
  </si>
  <si>
    <t>NUEVO SALDO</t>
  </si>
  <si>
    <t>De acuerdo con los procedimientos desarrollados y los resultados obtenidos podemos concluir que el saldo de los deudores clientes al 31 de diciembre de 20XX existe y es exacto  al 31 de diciembre de 20XX.</t>
  </si>
  <si>
    <t>Corte de operaciones</t>
  </si>
  <si>
    <r>
      <t xml:space="preserve">Realizar el corte de los ingresos: </t>
    </r>
    <r>
      <rPr>
        <sz val="11"/>
        <color theme="1"/>
        <rFont val="Arial"/>
        <family val="2"/>
      </rPr>
      <t>Verificar la integridad de las ventas, a través del control de consecutivos de facturación durante el año 20XX.</t>
    </r>
  </si>
  <si>
    <t>La compañía tiene varios tipos de documentos para realizar los registros, estos están determinados por facturas y notas crédito. Adicional cada tipo de documento tiene su propio consecutivo. Los tipos de documentos de cuentas por cobrar  que utiliza la compañía son los siguientes:</t>
  </si>
  <si>
    <t>Tipo de documento</t>
  </si>
  <si>
    <t>Concepto</t>
  </si>
  <si>
    <t>NC</t>
  </si>
  <si>
    <t>Nota Crédito</t>
  </si>
  <si>
    <t>FC</t>
  </si>
  <si>
    <t>Factura de Venta</t>
  </si>
  <si>
    <t>Para determinar la integridad de los documentos se realizo la validación de los documentos por cada tipo de comprobante tanto de facturas como de notas crédito. Se presentaron saltos en los consecutivos por anulaciones de documentos los cuales el sistema no los genera. Se verifico directamente en el sistema que los documentos se encontraran anulados.</t>
  </si>
  <si>
    <t>OBTENCIÓN DE LA MUESTRA</t>
  </si>
  <si>
    <t>Teniendo encuentra que la compañía tiene consecutivos para cada tipo de documento de notas crédito y facturas de venta y que su validación fue satisfactoria se seleccionaron 4 documentos de diciembre de 20XX y 4 documentos de enero de 20XX. Se seleccionaron de diferentes fechas con el fin de validar su razonabilidad.</t>
  </si>
  <si>
    <t>DOCUMENTACIÓN DE LA MUESTRA</t>
  </si>
  <si>
    <t>Para documentar la selección se obtuvo los soportes de las notas crédito y facturas de venta solicitados.</t>
  </si>
  <si>
    <t>NOTAS CRÉDITO</t>
  </si>
  <si>
    <t>DOCUMENTACIÓN MUESTRA RECAUDOS</t>
  </si>
  <si>
    <t>DOCUMENTACIÓN SOPORTES</t>
  </si>
  <si>
    <t>No. Ítem</t>
  </si>
  <si>
    <t xml:space="preserve">No. documento </t>
  </si>
  <si>
    <t>Fecha</t>
  </si>
  <si>
    <t>Valor</t>
  </si>
  <si>
    <t>Valor según soporte</t>
  </si>
  <si>
    <t>Diferencia</t>
  </si>
  <si>
    <t>Tercero</t>
  </si>
  <si>
    <t>Documento soporte</t>
  </si>
  <si>
    <t>Fecha Nota Crédito</t>
  </si>
  <si>
    <t>Resultado</t>
  </si>
  <si>
    <t>NC-00000423</t>
  </si>
  <si>
    <t>SER SAS</t>
  </si>
  <si>
    <t>Verificado Satisfactorio</t>
  </si>
  <si>
    <t>NC-00000424</t>
  </si>
  <si>
    <t>La especial sus</t>
  </si>
  <si>
    <t>NC-00000440</t>
  </si>
  <si>
    <t>José Gómez</t>
  </si>
  <si>
    <t>NC-00000442</t>
  </si>
  <si>
    <t>SiNRA SAS</t>
  </si>
  <si>
    <t>NC-00001104</t>
  </si>
  <si>
    <t>The GAST AS</t>
  </si>
  <si>
    <t>NC-00001105</t>
  </si>
  <si>
    <t>Mac Callum Sauber</t>
  </si>
  <si>
    <t>NC-00001106</t>
  </si>
  <si>
    <t>Continental Team</t>
  </si>
  <si>
    <t>NC-00001107</t>
  </si>
  <si>
    <t>ABA SAS</t>
  </si>
  <si>
    <t>Forma de Pago</t>
  </si>
  <si>
    <t>Banco recaudo</t>
  </si>
  <si>
    <t>Fecha Recaudo</t>
  </si>
  <si>
    <t>FC125554</t>
  </si>
  <si>
    <t>MACE SAS</t>
  </si>
  <si>
    <t>Transferencia electrónica</t>
  </si>
  <si>
    <t>BBVA</t>
  </si>
  <si>
    <t>FC125555</t>
  </si>
  <si>
    <t>La Gran SAS</t>
  </si>
  <si>
    <t>FC125556</t>
  </si>
  <si>
    <t>JHB SAS</t>
  </si>
  <si>
    <t>FC125557</t>
  </si>
  <si>
    <t>GRT SA</t>
  </si>
  <si>
    <t>FC125558</t>
  </si>
  <si>
    <t>FC125559</t>
  </si>
  <si>
    <t>FC125560</t>
  </si>
  <si>
    <t>FC125561</t>
  </si>
  <si>
    <t>Global Rose</t>
  </si>
  <si>
    <t>De acuerdo con el trabajo realizado el cual considero adecuado, se concluye que el corte de los ingresos se realizo de una forma apropiada y cumple con la Aserción de Corte al 31 de diciembre de 20XX</t>
  </si>
  <si>
    <t>Evaluar el control interno del área de ventas, considerando el diseño y efectividad de los principales controles existentes.</t>
  </si>
  <si>
    <t>·         Preparar la matriz de riesgos/controles y realizar la evaluación y calificación de los riesgos.</t>
  </si>
  <si>
    <t>·         Realizar pruebas de recorrido para documentar el diseño del control.</t>
  </si>
  <si>
    <t>·         Realizar testing a los controles, para concluir sobre su eficacia operativa.</t>
  </si>
  <si>
    <t>RESULTADOS</t>
  </si>
  <si>
    <t>Control 1.</t>
  </si>
  <si>
    <t>Control automático de los consecutivos de facturas. El software de facturación esta parametrizado y diseñado parra que automáticamente controle los números consecutivos de las facturas de venta. Esta probado que el sistema no se salta los consecutivos, no los repite, y tampoco permite la modificación de los mismo. Mensualmente el área de TI emite un reporte de consecutivos extraído o generado desde el mismo sistema.</t>
  </si>
  <si>
    <t>Validación del diseño del control</t>
  </si>
  <si>
    <t>Realizamos prueba de recorrido para comprobar el diseño del control. En esta prueba observamos que el control está concebido apropiadamente para contrarrestar los riesgos potenciales para los que fue diseñado, y no identificamos cambios en el proceso o nuevos riesgos que implicaran la necesidad de modificar parcial o totalmente el control.</t>
  </si>
  <si>
    <t>Pruebas de la eficacia operativa</t>
  </si>
  <si>
    <t xml:space="preserve">A través de una muestra comprobamos la eficacia operativa del control. El resultado de la prueba fue satisfactorio. </t>
  </si>
  <si>
    <t>Control 2.</t>
  </si>
  <si>
    <t>Lista de precios fijados por la Gerencia Comercial y la Gerencia Financiera.  Anualmente las gerencias comercial y financiera se reúnen al inicio del año, para revisar y definir los precios que regirán para el año calendario.  Esta lista de precios incluyen los descuentos por volumen, por canal y por evento.  Una vez aprobada la lista de precios, es remitida al área de sistemas, para que sean actualizados los valores en el sistema de facturación.  Luego el departamento contable verifica que esta lista de precios haya quedado actualizada y envía un reporte a las gerencias comercial y financiera, sobre el cumplimiento de este control.</t>
  </si>
  <si>
    <t>Realizamos prueba de recorrido para comprobar el diseño del control. En esta prueba observamos que el control está concebido apropiadamente para contrarrestar los riesgos potenciales para los que fue diseñado, y no identificamos cambios en el proceso o nuevos riesgos que implicaran la necesidad de modificar parcial o totalmente el control</t>
  </si>
  <si>
    <t>Control 3.</t>
  </si>
  <si>
    <t>La Compañía cuenta con un presupuesto de ventas, el cual se prepara entre las áreas comercial, financiera y de producción.  El proceso de formulación del presupuesto inicia en el ultimo trimestre del año, y queda definido en la ultima quincena del mes de diciembre.  El presupuesto incluye el precio de venta por cada producto, las cantidades estimadas de venta por canal y se desagrega en bases mensuales.  Trimestralmente el comité de gerencia realiza una revisión detallada del cumplimiento del presupuesto, de la ejecución y se obtienen las explicaciones necesarias del área comercial.  Luego se dan los planes de acción para implementarlos y lograr mejoras en la ejecución del mismo.</t>
  </si>
  <si>
    <t>Control 4.</t>
  </si>
  <si>
    <t xml:space="preserve">Three Way Match.  En cada despacho, el responsable de los mismos (Gerente de logística), debe verificar aleatoriamente, que la cantidad despachada sea la misma tanto en el pedido, en la factura y en la guía de remisión.  El jefe de logística debe verificar al menos el 20% de los despachos realizados en el mes, en forma aleatoria, y dejarlo documentado en una hoja de trabajo, que mensualmente es revisada por la Gerencia de Contabilidad.  </t>
  </si>
  <si>
    <t>Control 5.</t>
  </si>
  <si>
    <t>Conciliación entre los módulos. Mensualmente el jefe de contabilidad revisa y aprueba la conciliación de ventas entre el módulo de facturación y el mayor general de la contabilidad. Las diferencias que puedan resultar, son documentadas, explicadas y gestionadas oportunamente.</t>
  </si>
  <si>
    <t>De acuerdo con los resultados obtenidos, concluimos que el control interno está diseñado apropiadamente y funciona eficazmente.</t>
  </si>
  <si>
    <t>Muestra Control Interno</t>
  </si>
  <si>
    <t>• Seleccionar una muestra de los ingresos operacionales, para verificar los atributos de control</t>
  </si>
  <si>
    <t>• Identificar riesgos materializados que puedan indicar situaciones de fraude o error.</t>
  </si>
  <si>
    <t>Obtuvimos una muestra aleatoria que correspondió a 42 transacciones, y realizamos la verificación y cumplimiento de los atributos de control, como se muestra a continuación:</t>
  </si>
  <si>
    <t>Documentación Muestra</t>
  </si>
  <si>
    <t>Documentación atributos control</t>
  </si>
  <si>
    <t>No. Ítem de la muestra</t>
  </si>
  <si>
    <t>Descripción cuenta</t>
  </si>
  <si>
    <t>ID Cliente</t>
  </si>
  <si>
    <t>Valor según factura venta</t>
  </si>
  <si>
    <t>No. Documento soporte</t>
  </si>
  <si>
    <t>Fecha de documento soporte</t>
  </si>
  <si>
    <t>No. de pedido</t>
  </si>
  <si>
    <t>No. de remisión</t>
  </si>
  <si>
    <t>Se evidencia recibido por parte del cliente. Si/No</t>
  </si>
  <si>
    <t>Observación</t>
  </si>
  <si>
    <t>¥</t>
  </si>
  <si>
    <t>ⱴ</t>
  </si>
  <si>
    <t>^</t>
  </si>
  <si>
    <t>Comercio al por mayor y por menor</t>
  </si>
  <si>
    <t>Local</t>
  </si>
  <si>
    <t>Factura de venta</t>
  </si>
  <si>
    <t>Compañía de Transformación SAS</t>
  </si>
  <si>
    <t>Si</t>
  </si>
  <si>
    <t>Se comprobó que tanto las facturas, el pedido y la remisión tuvieran las mismas cantidades, cliente y valores (Three way match)</t>
  </si>
  <si>
    <t>Satisfactorio</t>
  </si>
  <si>
    <t>Exportación</t>
  </si>
  <si>
    <t>Alberto Martínez Gonzales y Cía. SAS</t>
  </si>
  <si>
    <t>El reportero Grafico SAS</t>
  </si>
  <si>
    <t>Anuncios y Reportes Ltda.</t>
  </si>
  <si>
    <t>Suministros de Oficina SAS</t>
  </si>
  <si>
    <t>Roberto Arciniegas López y Cía. Ltda.</t>
  </si>
  <si>
    <t>Antonio Laune SAS</t>
  </si>
  <si>
    <t>Asociación de Especialistas Ltda.</t>
  </si>
  <si>
    <t>Verificamos que las facturas estuvieran debidamente liquidadas, es decir aritméticamente correctas. Comparamos con la lista de precios, sin encontrar excepción alguna.</t>
  </si>
  <si>
    <t>Verificamos que el pedido estuviese autorizado por el área comercial, que tuviera precios, cantidades y los nombres del cliente correspondieran con la base de datos de clientes autorizada.</t>
  </si>
  <si>
    <t>Verificamos que la guía de despachos tuviera las mismas cantidades de la factura y el pedido. Siguientes a la fecha del despacho en bodega.</t>
  </si>
  <si>
    <t xml:space="preserve"> Se verificó que estuviera firmada por el cliente, cómo evidencia de recibido, dentro de los 3 días siguientes a la fecha del despacho en bodega.</t>
  </si>
  <si>
    <t>Los resultados de las pruebas a los controles implementados, se aplicaron eficazmente y en forma oportuna durante el año 20XX.</t>
  </si>
  <si>
    <t>Matriz de evaluación de controles</t>
  </si>
  <si>
    <t>ASPECTOS A EVALUAR</t>
  </si>
  <si>
    <t>1 (Alto)</t>
  </si>
  <si>
    <t>1 (ALTO)</t>
  </si>
  <si>
    <t>2 (BAJO)</t>
  </si>
  <si>
    <t>2(Bajo)</t>
  </si>
  <si>
    <t>Naturaleza e importancia de los errores detectados por el control</t>
  </si>
  <si>
    <t>Transacciones inusuales y montos significativos</t>
  </si>
  <si>
    <t>Transacciones usuales y montos bajos</t>
  </si>
  <si>
    <t>Riesgo Inherente</t>
  </si>
  <si>
    <t>Alto</t>
  </si>
  <si>
    <t>Bajo (o Moderado)</t>
  </si>
  <si>
    <t>Involucramiento de la alta gerencia en el seguimiento a los controles</t>
  </si>
  <si>
    <t>Muy involucrados</t>
  </si>
  <si>
    <t>Poca o nula participación</t>
  </si>
  <si>
    <t>Frecuencia del control</t>
  </si>
  <si>
    <t>Trimestral o anual</t>
  </si>
  <si>
    <t>Rutinario</t>
  </si>
  <si>
    <t>Antecedentes de materializar el riesgo (auditorias anteriores)</t>
  </si>
  <si>
    <t>Se identificaron</t>
  </si>
  <si>
    <t>No se identificaron</t>
  </si>
  <si>
    <t>¿Control manual o automático?</t>
  </si>
  <si>
    <t>Control manual o automático?</t>
  </si>
  <si>
    <t>Manual</t>
  </si>
  <si>
    <t>Automático</t>
  </si>
  <si>
    <t>Ítem</t>
  </si>
  <si>
    <t>Aspectos a evaluar</t>
  </si>
  <si>
    <t>Aseveraciones que cubre</t>
  </si>
  <si>
    <t>Naturaleza e importancia</t>
  </si>
  <si>
    <t>Involucramiento de la Gerencia</t>
  </si>
  <si>
    <t>Frecuencia</t>
  </si>
  <si>
    <t>Antecedentes</t>
  </si>
  <si>
    <t>¿Se documenta el control?</t>
  </si>
  <si>
    <t>Evaluación</t>
  </si>
  <si>
    <t>Descripción del control</t>
  </si>
  <si>
    <t>Obligación</t>
  </si>
  <si>
    <t>Calificación</t>
  </si>
  <si>
    <t>Control automático de los consecutivos de facturas.  El software de facturación esta parametrizado y diseñado parra que automáticamente controle los números consecutivos de las facturas de venta.  Esta probado que el sistema no se salta los consecutivos, no los repite, y tampoco permite la modificación de los mismo.  Mensualmente el área de TI emite un reporte de consecutivos extraído o generado desde el mismo sistema.</t>
  </si>
  <si>
    <t>X</t>
  </si>
  <si>
    <t>Corte de ventas y Conciliación entre modulo de facturación y libro mayor.  Mensualmente se realiza el corte de ventas, todas las facturas emitidas sin excepción deben ser despachadas a clientes, no se acepta facturar y retener la mercancía en las bodegas de la Entidad.
Mensualmente el área contable realiza conciliación del total de facturas emitidas y contabilizadas, tomando información del modulo de facturación y del libro auxiliar de ventas. Cualquier diferencia debe ser investigada, documentada y de ser necesario ajustar los registros contables.</t>
  </si>
  <si>
    <t>Análisis del comportamiento del margen bruto 2016 al 2018. (valores expresados en miles de pesos)</t>
  </si>
  <si>
    <t>TOP 19 productos</t>
  </si>
  <si>
    <t>FY 2018</t>
  </si>
  <si>
    <t>FY 2017</t>
  </si>
  <si>
    <t>FY 2016</t>
  </si>
  <si>
    <t>Margen Bruto</t>
  </si>
  <si>
    <t>PRECIO PROMEDIO</t>
  </si>
  <si>
    <t>VOLUMEN %</t>
  </si>
  <si>
    <t>PRECIO PROMEDIO %</t>
  </si>
  <si>
    <t>Costos unitarios</t>
  </si>
  <si>
    <t>Comentarios</t>
  </si>
  <si>
    <t>Ítem (Código Interno)</t>
  </si>
  <si>
    <t>Producto</t>
  </si>
  <si>
    <t>COSTO DE  VENTAS</t>
  </si>
  <si>
    <t>Unidades</t>
  </si>
  <si>
    <t>Valor  $</t>
  </si>
  <si>
    <t>2018 - 2017</t>
  </si>
  <si>
    <t xml:space="preserve"> 2017-2016</t>
  </si>
  <si>
    <t>2018-2017</t>
  </si>
  <si>
    <t>2017-2016</t>
  </si>
  <si>
    <t>Producto 1</t>
  </si>
  <si>
    <t>Aumento el 5% en junio 2018</t>
  </si>
  <si>
    <t>Producto 2</t>
  </si>
  <si>
    <t>Producto 3</t>
  </si>
  <si>
    <t>Producto 4</t>
  </si>
  <si>
    <t>Producto 5</t>
  </si>
  <si>
    <t>Producto 6</t>
  </si>
  <si>
    <t>Producto 7</t>
  </si>
  <si>
    <t>Producto 8</t>
  </si>
  <si>
    <t>Exportaciones</t>
  </si>
  <si>
    <t>Producto 9</t>
  </si>
  <si>
    <t>Producto 10</t>
  </si>
  <si>
    <t>Producto 11</t>
  </si>
  <si>
    <t>Producto 12</t>
  </si>
  <si>
    <t>Producto 13</t>
  </si>
  <si>
    <t>Producto 14</t>
  </si>
  <si>
    <t>Producto 15</t>
  </si>
  <si>
    <t>Producto 16</t>
  </si>
  <si>
    <t>Producto 17</t>
  </si>
  <si>
    <t>Producto 18</t>
  </si>
  <si>
    <t>Producto 19</t>
  </si>
  <si>
    <t>TOP 19</t>
  </si>
  <si>
    <t>PROMEDIO (Representa 37%)</t>
  </si>
  <si>
    <t>Demás productos (representa 63%)</t>
  </si>
  <si>
    <t>Total compañía</t>
  </si>
  <si>
    <t>Use este método cuando tiene claramente definidos los estratos en los que piensa dividir la población. Recomendable para poblaciones grandes (más de 1000)</t>
  </si>
  <si>
    <t>α</t>
  </si>
  <si>
    <t>Tabla Normal Z</t>
  </si>
  <si>
    <t>ἀ/2</t>
  </si>
  <si>
    <t>Margen de error</t>
  </si>
  <si>
    <t>*Ver Herramienta de Muestreo para Auditoría</t>
  </si>
  <si>
    <r>
      <t xml:space="preserve">Las ventas netas crecieron </t>
    </r>
    <r>
      <rPr>
        <b/>
        <sz val="11"/>
        <color theme="1"/>
        <rFont val="Arial"/>
        <family val="2"/>
      </rPr>
      <t>11% ($2.659.715)</t>
    </r>
    <r>
      <rPr>
        <sz val="11"/>
        <color theme="1"/>
        <rFont val="Arial"/>
        <family val="2"/>
      </rPr>
      <t xml:space="preserve">, de los cuales el </t>
    </r>
    <r>
      <rPr>
        <b/>
        <sz val="11"/>
        <color theme="1"/>
        <rFont val="Arial"/>
        <family val="2"/>
      </rPr>
      <t>63%</t>
    </r>
    <r>
      <rPr>
        <sz val="11"/>
        <color theme="1"/>
        <rFont val="Arial"/>
        <family val="2"/>
      </rPr>
      <t xml:space="preserve"> corresponde a aumento en precios y el </t>
    </r>
    <r>
      <rPr>
        <b/>
        <sz val="11"/>
        <color theme="1"/>
        <rFont val="Arial"/>
        <family val="2"/>
      </rPr>
      <t>37%</t>
    </r>
    <r>
      <rPr>
        <sz val="11"/>
        <color theme="1"/>
        <rFont val="Arial"/>
        <family val="2"/>
      </rPr>
      <t xml:space="preserve"> a crecimiento en volumen. 
Las principales razones del crecimiento; de acuerdo con lo comentado por las Gerencias General y Financiera; fue:
1) La aplicación de una Estrategia de Precios versus los de la competencia, lo que permitió tener precios competitivos, factor importante para la rotación del producto en los puntos de venta de los canales;
2) La optimización del presupuesto de ventas por cada una de las zonas en la cuales se incentivo al dependiente, vendedores del distribuidor y  participación en las actividades del cliente;
3) Mejora en las negociaciones con las cadenas de grandes superficies (el segundo canal que reporta mayores ventas) buscando y aprovechando oportunidades de desarrollo en cada uno de ellas. 
4) Sostenimiento de los "paquetes escolares" en  entidades promotoras de  subsidio familiar,
5) Participación en varias licitaciones privadas y públicas a través de los Distribuidores y Alianzas, y 
6) La apertura de una nueva tienda en la segunda ciudad de mayor tamaño en el País.</t>
    </r>
  </si>
  <si>
    <t>• Se adelantaron las condiciones de "Temporada A" en el mes de septiembre, situación que permitió un llenado del canal de forma anticipada y un taponamiento de la competencia.</t>
  </si>
  <si>
    <t>• El mejoramiento, durante 20XX, de los indicadores de la economía Colombiana, tales como crecimiento del Producto interno bruto, el nivel de desempleo, entre otros.</t>
  </si>
  <si>
    <t>20XX</t>
  </si>
  <si>
    <t>20XX-1</t>
  </si>
  <si>
    <r>
      <t xml:space="preserve">El costo de ventas registró un crecimiento de 4 puntos porcentuales </t>
    </r>
    <r>
      <rPr>
        <b/>
        <sz val="11"/>
        <rFont val="Arial"/>
        <family val="2"/>
      </rPr>
      <t>($431.117)</t>
    </r>
    <r>
      <rPr>
        <sz val="11"/>
        <color theme="1"/>
        <rFont val="Arial"/>
        <family val="2"/>
      </rPr>
      <t xml:space="preserve">, es decir, los costos crecieron a menor ritmo que las ventas, principalmente en razón de:
•  Mantenimiento de precios estables con proveedores. Los incrementos de los principales proveedores estuvieron del orden del 5% en promedio. En otros casos no hubo incrementos, dadas las negociaciones que se mantienen con esos proveedores.
•  El comportamiento de la tasa de cambio del dólar frente al peso fue favorable para la compañía, la revaluación del peso frente al dólar entre diciembre de 201X y diciembre de 201X fue de 4,6%.
• Aumento de la participación en el costo de ventas de los productos importados durante 201X, pasando de una participación del 75% en 201X al 81% en 201X, con una variación absoluta de </t>
    </r>
    <r>
      <rPr>
        <b/>
        <sz val="11"/>
        <color theme="1"/>
        <rFont val="Arial"/>
        <family val="2"/>
      </rPr>
      <t>$1.157.566</t>
    </r>
    <r>
      <rPr>
        <sz val="11"/>
        <color theme="1"/>
        <rFont val="Arial"/>
        <family val="2"/>
      </rPr>
      <t xml:space="preserve"> que equivale al 12,6%.</t>
    </r>
  </si>
  <si>
    <t xml:space="preserve">3 Para validar el adecuado diseño e implementación del control de consecutivo de facturación, pudimos comprobar directamente en el sistema contable, que el consecutivo es controlado en forma automática por el mismo sistema.  Mensualmente se generan reportes de integridad, y se verifican los consecutivos que han sido anulados.  Ver </t>
  </si>
  <si>
    <t>Verificado que existe el consecutivo correctamente y cronológicamente, sin ninguna observación o deficiencia.</t>
  </si>
  <si>
    <t>Análisis del Margen Bruto</t>
  </si>
  <si>
    <t>Propiedad</t>
  </si>
  <si>
    <t>DC-1</t>
  </si>
  <si>
    <t>• Efectuamos un análisis comparativo de los ingresos versus costos para 20XX y 20XX-1. 
• Construir los indicadores de variaciones y márgenes de ventas, operación y neto del ejercicio.
• Analizar y desglosar las ventas por canal o línea.
• Analizar las ventas de los TOP 19 productos más vendidos.</t>
  </si>
  <si>
    <t>Saldos al 31-12-XX-1</t>
  </si>
  <si>
    <t>Haga clic en el siguiente botón para visualizar la hoja de trabajo adjunta, en la cual se incluye un análisis del margen bruto para los 19 principales productos que registran mayores ventas en pesos.</t>
  </si>
  <si>
    <r>
      <t xml:space="preserve">Por lo comentado anteriormente, es decir el crecimiento en ventas y el comportamiento del costo de ventas, conllevo a mejorar el margen bruto operacional en 3 puntos porcentuales, pasando del 51% en 20XX-1 al 54% en 20XX.
El resultado neto de </t>
    </r>
    <r>
      <rPr>
        <b/>
        <sz val="11"/>
        <color theme="1"/>
        <rFont val="Arial"/>
        <family val="2"/>
      </rPr>
      <t>$513.575</t>
    </r>
    <r>
      <rPr>
        <sz val="11"/>
        <color theme="1"/>
        <rFont val="Arial"/>
        <family val="2"/>
      </rPr>
      <t xml:space="preserve"> represento el 2%, una disminución de </t>
    </r>
    <r>
      <rPr>
        <b/>
        <sz val="11"/>
        <color theme="1"/>
        <rFont val="Arial"/>
        <family val="2"/>
      </rPr>
      <t>$485.350</t>
    </r>
    <r>
      <rPr>
        <sz val="11"/>
        <color theme="1"/>
        <rFont val="Arial"/>
        <family val="2"/>
      </rPr>
      <t xml:space="preserve"> (49%) respecto al año anterior principalmente por el efecto del gasto por impuesto al patrimonio, establecido por la legislación local, el valor del gasto de este impuesto fue de </t>
    </r>
    <r>
      <rPr>
        <b/>
        <sz val="11"/>
        <color theme="1"/>
        <rFont val="Arial"/>
        <family val="2"/>
      </rPr>
      <t>$781.806.</t>
    </r>
    <r>
      <rPr>
        <sz val="11"/>
        <color theme="1"/>
        <rFont val="Arial"/>
        <family val="2"/>
      </rPr>
      <t xml:space="preserve">
Los gastos de ventas se incrementaron en 22% principalmente por los gastos relacionados con el 20 aniversario de la Compañía, por valor de </t>
    </r>
    <r>
      <rPr>
        <b/>
        <sz val="11"/>
        <color theme="1"/>
        <rFont val="Arial"/>
        <family val="2"/>
      </rPr>
      <t>$247.898.</t>
    </r>
  </si>
  <si>
    <t>DC-2</t>
  </si>
  <si>
    <t>DC-3</t>
  </si>
  <si>
    <t>DC-2-1</t>
  </si>
  <si>
    <t>DC-4</t>
  </si>
  <si>
    <t>DC-5</t>
  </si>
  <si>
    <t>DC-6</t>
  </si>
  <si>
    <t>DC-7</t>
  </si>
  <si>
    <t>En el papel de trabajo          ,hemos realizado la evaluación y calificación de los riesgos de control.</t>
  </si>
  <si>
    <t>Póliza de seguro deudores. La Compañía ha establecido cómo política de riesgo de crédito, vincular una póliza que cubre el 80% de los saldos impagos (morosos) con antigüedad mayor a 180 días.</t>
  </si>
  <si>
    <t xml:space="preserve">Three Way Match. En cada despacho, el responsable de los mismos (Gerente de logística), debe verificar aleatoriamente, que la cantidad despachada sea la misma tanto en el pedido, en la factura y en la guía de remisión. El jefe de logística debe verificar al menos el 20% de los despachos realizados en el mes, en forma aleatoria, y dejarlo documentado en una hoja de trabajo, que mensualmente es revisada por la Gerencia de Contabilidad.  </t>
  </si>
  <si>
    <t>19/3/20XX+1</t>
  </si>
  <si>
    <t>20/3/20XX+1</t>
  </si>
  <si>
    <t>31/5/20XX+1</t>
  </si>
  <si>
    <t>11/6/20XX+1</t>
  </si>
  <si>
    <t>30/3/20XX+1</t>
  </si>
  <si>
    <t>23/5/20XX+1</t>
  </si>
  <si>
    <t>30/5/20XX+1</t>
  </si>
  <si>
    <t>2/4/20XX+1</t>
  </si>
  <si>
    <t>29/5/20XX+1</t>
  </si>
  <si>
    <t>29/3/20XX+1</t>
  </si>
  <si>
    <t>20/5/20XX+1</t>
  </si>
  <si>
    <t>31/3/20XX+1</t>
  </si>
  <si>
    <t>8/4/20XX+1</t>
  </si>
  <si>
    <t>16/5/20XX+1</t>
  </si>
  <si>
    <t>5/4/20XX+1</t>
  </si>
  <si>
    <t>28/3/20XX+1</t>
  </si>
  <si>
    <t>30/4/20XX+1</t>
  </si>
  <si>
    <t>10/4/20XX+1</t>
  </si>
  <si>
    <t>BAJO</t>
  </si>
  <si>
    <t>DC-8</t>
  </si>
  <si>
    <t>4. Para verificar la eficacia operativa del control de automático de los consecutivos, mediante la herramienta de auditoría (IDEA) se verificó que los números de las facturas y notas crédito fueran únicos y consecutivos, como resultado se presentaron saltos en su consecutivo que corresponden a facturas anuladas, sobre las cuales realizamos una verificación para comprobar su anulación en el documento físico.  Para el caso de las notas crédito, se pudo comprobar que corresponden a las utilizadas en cartera para descuentos, es decir que afectan la cartera, pero no el ingreso.</t>
  </si>
  <si>
    <t>Antecedentes de materializar el riesgo (auditorías anteriores)</t>
  </si>
  <si>
    <t>CODIGO:</t>
  </si>
  <si>
    <t>VERSION:</t>
  </si>
  <si>
    <t>OPE P01 F62</t>
  </si>
  <si>
    <t>OPE P01 F63</t>
  </si>
  <si>
    <t>OPE P01 F64</t>
  </si>
  <si>
    <t>OPE P01 F65</t>
  </si>
  <si>
    <t>OPE P01 F66</t>
  </si>
  <si>
    <t>OPE P01 F67</t>
  </si>
  <si>
    <t>OPE P01 F68</t>
  </si>
  <si>
    <t>OPE P01 F69</t>
  </si>
  <si>
    <t>OPE P01 F70</t>
  </si>
  <si>
    <t>OPE P01 F71</t>
  </si>
  <si>
    <t>Consecutivos</t>
  </si>
  <si>
    <t>Controles (diseño y eficacia)</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</si>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</sst>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_ * #,##0.00_ ;_ * \-#,##0.00_ ;_ * &quot;-&quot;??_ ;_ @_ "/>
    <numFmt numFmtId="166" formatCode="_-[$$-240A]\ * #,##0.00_-;\-[$$-240A]\ * #,##0.00_-;_-[$$-240A]\ * &quot;-&quot;??_-;_-@_-"/>
    <numFmt numFmtId="167" formatCode="_-[$$-240A]\ * #,##0_-;\-[$$-240A]\ * #,##0_-;_-[$$-240A]\ * &quot;-&quot;??_-;_-@_-"/>
    <numFmt numFmtId="168" formatCode="0.0%"/>
    <numFmt numFmtId="169" formatCode="_-* #,##0_-;\-* #,##0_-;_-* &quot;-&quot;??_-;_-@_-"/>
    <numFmt numFmtId="170" formatCode="dd\/mm\/yyyy"/>
    <numFmt numFmtId="171" formatCode="_(* #,##0_);_(* \(#,##0\);_(* &quot;-&quot;??_);_(@_)"/>
  </numFmts>
  <fonts count="60"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Arial"/>
      <family val="2"/>
    </font>
    <font>
      <b/>
      <sz val="11"/>
      <color theme="1"/>
      <name val="Arial"/>
      <family val="2"/>
    </font>
    <font>
      <sz val="11"/>
      <color theme="1"/>
      <name val="Arial"/>
      <family val="2"/>
    </font>
    <font>
      <b/>
      <sz val="12"/>
      <color rgb="FFFF0000"/>
      <name val="Arial"/>
      <family val="2"/>
    </font>
    <font>
      <b/>
      <sz val="12"/>
      <color theme="0"/>
      <name val="Arial"/>
      <family val="2"/>
    </font>
    <font>
      <sz val="10"/>
      <color theme="1"/>
      <name val="Arial"/>
      <family val="2"/>
    </font>
    <font>
      <sz val="10"/>
      <name val="Arial"/>
      <family val="2"/>
    </font>
    <font>
      <b/>
      <sz val="11"/>
      <name val="Calibri"/>
      <family val="2"/>
      <scheme val="minor"/>
    </font>
    <font>
      <sz val="12"/>
      <name val="Calibri"/>
      <family val="2"/>
      <scheme val="minor"/>
    </font>
    <font>
      <sz val="11"/>
      <name val="Calibri"/>
      <family val="2"/>
      <scheme val="minor"/>
    </font>
    <font>
      <sz val="12"/>
      <name val="Arial"/>
      <family val="2"/>
    </font>
    <font>
      <sz val="11"/>
      <name val="Arial"/>
      <family val="2"/>
    </font>
    <font>
      <b/>
      <sz val="11"/>
      <name val="Arial"/>
      <family val="2"/>
    </font>
    <font>
      <b/>
      <sz val="12"/>
      <name val="Calibri"/>
      <family val="2"/>
      <scheme val="minor"/>
    </font>
    <font>
      <b/>
      <sz val="12"/>
      <color rgb="FFFF0000"/>
      <name val="Calibri"/>
      <family val="2"/>
      <scheme val="minor"/>
    </font>
    <font>
      <b/>
      <sz val="11"/>
      <color rgb="FFFF0000"/>
      <name val="Arial"/>
      <family val="2"/>
    </font>
    <font>
      <b/>
      <sz val="11"/>
      <color theme="0"/>
      <name val="Arial"/>
      <family val="2"/>
    </font>
    <font>
      <b/>
      <sz val="10"/>
      <color theme="1"/>
      <name val="Arial"/>
      <family val="2"/>
    </font>
    <font>
      <b/>
      <sz val="16"/>
      <color theme="0"/>
      <name val="Calibri"/>
      <family val="2"/>
      <scheme val="minor"/>
    </font>
    <font>
      <b/>
      <sz val="12"/>
      <color theme="0"/>
      <name val="Calibri"/>
      <family val="2"/>
      <scheme val="minor"/>
    </font>
    <font>
      <b/>
      <sz val="11"/>
      <color rgb="FFFF0000"/>
      <name val="Calibri"/>
      <family val="2"/>
      <scheme val="minor"/>
    </font>
    <font>
      <sz val="11"/>
      <color rgb="FF000000"/>
      <name val="Arial"/>
      <family val="2"/>
    </font>
    <font>
      <b/>
      <sz val="11"/>
      <color rgb="FF00B050"/>
      <name val="Calibri"/>
      <family val="2"/>
    </font>
    <font>
      <sz val="11"/>
      <color rgb="FFFF0000"/>
      <name val="Arial"/>
      <family val="2"/>
    </font>
    <font>
      <i/>
      <sz val="11"/>
      <color rgb="FFFF0000"/>
      <name val="Arial"/>
      <family val="2"/>
    </font>
    <font>
      <i/>
      <sz val="11"/>
      <color theme="1"/>
      <name val="Arial"/>
      <family val="2"/>
    </font>
    <font>
      <b/>
      <sz val="11"/>
      <color rgb="FF000000"/>
      <name val="Arial"/>
      <family val="2"/>
    </font>
    <font>
      <b/>
      <i/>
      <sz val="10"/>
      <color theme="0"/>
      <name val="Arial"/>
      <family val="2"/>
    </font>
    <font>
      <b/>
      <sz val="12"/>
      <color rgb="FFFF0000"/>
      <name val="Wide Latin"/>
      <family val="1"/>
    </font>
    <font>
      <b/>
      <i/>
      <sz val="11"/>
      <color rgb="FF002060"/>
      <name val="Arial"/>
      <family val="2"/>
    </font>
    <font>
      <sz val="11"/>
      <color indexed="8"/>
      <name val="Arial"/>
      <family val="2"/>
    </font>
    <font>
      <b/>
      <sz val="11"/>
      <color indexed="8"/>
      <name val="Arial"/>
      <family val="2"/>
    </font>
    <font>
      <b/>
      <sz val="26"/>
      <color rgb="FFFFC000"/>
      <name val="Arial"/>
      <family val="2"/>
    </font>
    <font>
      <sz val="11"/>
      <color theme="1"/>
      <name val="Helvetica"/>
      <family val="2"/>
    </font>
    <font>
      <b/>
      <sz val="11"/>
      <color rgb="FFFF0000"/>
      <name val="Wide Latin"/>
      <family val="1"/>
    </font>
    <font>
      <b/>
      <sz val="11"/>
      <color rgb="FFFFC000"/>
      <name val="Arial"/>
      <family val="2"/>
    </font>
    <font>
      <sz val="22"/>
      <color theme="0"/>
      <name val="Arial"/>
      <family val="2"/>
    </font>
    <font>
      <b/>
      <sz val="22"/>
      <color theme="0"/>
      <name val="Arial"/>
      <family val="2"/>
    </font>
    <font>
      <b/>
      <sz val="10"/>
      <color theme="0"/>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i/>
      <sz val="11"/>
      <color rgb="FF0070C0"/>
      <name val="Calibri"/>
      <family val="2"/>
      <scheme val="minor"/>
    </font>
    <font>
      <b/>
      <i/>
      <sz val="11"/>
      <color theme="8" tint="-0.249977111117893"/>
      <name val="Calibri"/>
      <family val="2"/>
      <scheme val="minor"/>
    </font>
    <font>
      <b/>
      <sz val="11"/>
      <color theme="8" tint="-0.249977111117893"/>
      <name val="Calibri"/>
      <family val="2"/>
      <scheme val="minor"/>
    </font>
    <font>
      <b/>
      <i/>
      <sz val="12"/>
      <color theme="1"/>
      <name val="Calibri"/>
      <family val="2"/>
      <scheme val="minor"/>
    </font>
    <font>
      <b/>
      <i/>
      <u/>
      <sz val="10"/>
      <color theme="7" tint="-0.249977111117893"/>
      <name val="Calibri"/>
      <family val="2"/>
      <scheme val="minor"/>
    </font>
    <font>
      <sz val="11"/>
      <color theme="0"/>
      <name val="Calibri"/>
      <family val="2"/>
    </font>
    <font>
      <i/>
      <sz val="11"/>
      <color rgb="FFFF0000"/>
      <name val="Calibri"/>
      <family val="2"/>
      <scheme val="minor"/>
    </font>
    <font>
      <b/>
      <sz val="16"/>
      <color rgb="FFFF0000"/>
      <name val="Calibri"/>
      <family val="2"/>
      <scheme val="minor"/>
    </font>
    <font>
      <b/>
      <sz val="16"/>
      <color rgb="FFFF0000"/>
      <name val="Arial"/>
      <family val="2"/>
    </font>
    <font>
      <b/>
      <sz val="12"/>
      <color rgb="FF00B050"/>
      <name val="Calibri"/>
      <family val="2"/>
      <scheme val="minor"/>
    </font>
    <font>
      <sz val="12"/>
      <color theme="1"/>
      <name val="Arial"/>
      <family val="2"/>
    </font>
    <font>
      <b/>
      <sz val="16"/>
      <name val="Arial"/>
      <family val="2"/>
    </font>
    <font>
      <b/>
      <sz val="12"/>
      <name val="Arial"/>
      <family val="2"/>
    </font>
    <font>
      <b/>
      <sz val="10"/>
      <name val="Arial"/>
      <family val="2"/>
    </font>
  </fonts>
  <fills count="1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499984740745262"/>
        <bgColor theme="4"/>
      </patternFill>
    </fill>
    <fill>
      <patternFill patternType="solid">
        <fgColor theme="9" tint="-0.249977111117893"/>
        <bgColor theme="4"/>
      </patternFill>
    </fill>
    <fill>
      <patternFill patternType="solid">
        <fgColor theme="6" tint="-0.249977111117893"/>
        <bgColor theme="4"/>
      </patternFill>
    </fill>
    <fill>
      <patternFill patternType="solid">
        <fgColor theme="3" tint="0.39997558519241921"/>
        <bgColor theme="4"/>
      </patternFill>
    </fill>
    <fill>
      <patternFill patternType="solid">
        <fgColor theme="7" tint="-0.249977111117893"/>
        <bgColor theme="4"/>
      </patternFill>
    </fill>
    <fill>
      <patternFill patternType="solid">
        <fgColor theme="0"/>
        <bgColor theme="4"/>
      </patternFill>
    </fill>
    <fill>
      <patternFill patternType="solid">
        <fgColor theme="1"/>
        <bgColor indexed="64"/>
      </patternFill>
    </fill>
    <fill>
      <patternFill patternType="solid">
        <fgColor theme="8" tint="0.59996337778862885"/>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theme="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style="medium">
        <color indexed="64"/>
      </left>
      <right/>
      <top/>
      <bottom style="medium">
        <color theme="2"/>
      </bottom>
      <diagonal/>
    </border>
    <border>
      <left/>
      <right/>
      <top/>
      <bottom style="medium">
        <color theme="2"/>
      </bottom>
      <diagonal/>
    </border>
    <border>
      <left/>
      <right style="medium">
        <color theme="2"/>
      </right>
      <top/>
      <bottom style="medium">
        <color theme="2"/>
      </bottom>
      <diagonal/>
    </border>
    <border>
      <left style="medium">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medium">
        <color indexed="64"/>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2"/>
      </right>
      <top style="medium">
        <color theme="1"/>
      </top>
      <bottom style="thin">
        <color theme="2"/>
      </bottom>
      <diagonal/>
    </border>
    <border>
      <left/>
      <right/>
      <top/>
      <bottom style="thin">
        <color theme="2"/>
      </bottom>
      <diagonal/>
    </border>
    <border>
      <left style="thin">
        <color auto="1"/>
      </left>
      <right/>
      <top/>
      <bottom style="medium">
        <color indexed="64"/>
      </bottom>
      <diagonal/>
    </border>
    <border>
      <left style="thin">
        <color indexed="64"/>
      </left>
      <right/>
      <top/>
      <bottom/>
      <diagonal/>
    </border>
    <border>
      <left style="medium">
        <color indexed="64"/>
      </left>
      <right style="medium">
        <color theme="0"/>
      </right>
      <top style="medium">
        <color indexed="64"/>
      </top>
      <bottom/>
      <diagonal/>
    </border>
    <border>
      <left style="medium">
        <color indexed="64"/>
      </left>
      <right style="medium">
        <color theme="0"/>
      </right>
      <top/>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theme="2"/>
      </right>
      <top style="medium">
        <color indexed="64"/>
      </top>
      <bottom/>
      <diagonal/>
    </border>
    <border>
      <left style="thin">
        <color theme="2"/>
      </left>
      <right style="thin">
        <color theme="2"/>
      </right>
      <top style="medium">
        <color indexed="64"/>
      </top>
      <bottom/>
      <diagonal/>
    </border>
    <border>
      <left style="thin">
        <color theme="2"/>
      </left>
      <right/>
      <top style="medium">
        <color indexed="64"/>
      </top>
      <bottom/>
      <diagonal/>
    </border>
    <border>
      <left style="thin">
        <color theme="2"/>
      </left>
      <right style="medium">
        <color indexed="64"/>
      </right>
      <top style="medium">
        <color indexed="64"/>
      </top>
      <bottom/>
      <diagonal/>
    </border>
    <border>
      <left style="medium">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style="medium">
        <color indexed="64"/>
      </top>
      <bottom style="thin">
        <color theme="2"/>
      </bottom>
      <diagonal/>
    </border>
    <border>
      <left/>
      <right style="medium">
        <color indexed="64"/>
      </right>
      <top style="medium">
        <color indexed="64"/>
      </top>
      <bottom style="thin">
        <color theme="2"/>
      </bottom>
      <diagonal/>
    </border>
    <border>
      <left style="thin">
        <color theme="2"/>
      </left>
      <right/>
      <top style="thin">
        <color theme="2"/>
      </top>
      <bottom style="thin">
        <color theme="2"/>
      </bottom>
      <diagonal/>
    </border>
    <border>
      <left/>
      <right style="medium">
        <color indexed="64"/>
      </right>
      <top style="thin">
        <color theme="2"/>
      </top>
      <bottom style="thin">
        <color theme="2"/>
      </bottom>
      <diagonal/>
    </border>
    <border>
      <left style="thin">
        <color theme="2"/>
      </left>
      <right/>
      <top style="thin">
        <color theme="2"/>
      </top>
      <bottom style="medium">
        <color indexed="64"/>
      </bottom>
      <diagonal/>
    </border>
    <border>
      <left/>
      <right style="medium">
        <color indexed="64"/>
      </right>
      <top style="thin">
        <color theme="2"/>
      </top>
      <bottom style="medium">
        <color indexed="64"/>
      </bottom>
      <diagonal/>
    </border>
    <border>
      <left style="medium">
        <color indexed="64"/>
      </left>
      <right style="thin">
        <color theme="2"/>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right style="thin">
        <color theme="2"/>
      </right>
      <top style="medium">
        <color indexed="64"/>
      </top>
      <bottom style="thin">
        <color theme="2"/>
      </bottom>
      <diagonal/>
    </border>
    <border>
      <left style="thin">
        <color theme="2"/>
      </left>
      <right style="medium">
        <color indexed="64"/>
      </right>
      <top/>
      <bottom style="thin">
        <color theme="2"/>
      </bottom>
      <diagonal/>
    </border>
    <border>
      <left/>
      <right style="thin">
        <color theme="2"/>
      </right>
      <top style="thin">
        <color theme="2"/>
      </top>
      <bottom style="thin">
        <color theme="2"/>
      </bottom>
      <diagonal/>
    </border>
    <border>
      <left/>
      <right style="thin">
        <color theme="2"/>
      </right>
      <top style="thin">
        <color theme="2"/>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thin">
        <color theme="2"/>
      </right>
      <top/>
      <bottom style="thin">
        <color theme="2"/>
      </bottom>
      <diagonal/>
    </border>
    <border>
      <left style="medium">
        <color indexed="64"/>
      </left>
      <right style="medium">
        <color indexed="64"/>
      </right>
      <top style="thin">
        <color theme="2"/>
      </top>
      <bottom style="thin">
        <color theme="2"/>
      </bottom>
      <diagonal/>
    </border>
    <border>
      <left/>
      <right/>
      <top style="thin">
        <color theme="2"/>
      </top>
      <bottom style="thin">
        <color theme="2"/>
      </bottom>
      <diagonal/>
    </border>
    <border>
      <left style="thin">
        <color indexed="64"/>
      </left>
      <right/>
      <top/>
      <bottom style="thin">
        <color indexed="64"/>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9" fillId="0" borderId="0"/>
    <xf numFmtId="165" fontId="9" fillId="0" borderId="0" applyFont="0" applyFill="0" applyBorder="0" applyAlignment="0" applyProtection="0"/>
    <xf numFmtId="0" fontId="36" fillId="0" borderId="0"/>
    <xf numFmtId="43" fontId="1" fillId="0" borderId="0" applyFont="0" applyFill="0" applyBorder="0" applyAlignment="0" applyProtection="0"/>
    <xf numFmtId="164" fontId="1" fillId="0" borderId="0" applyFont="0" applyFill="0" applyBorder="0" applyAlignment="0" applyProtection="0"/>
  </cellStyleXfs>
  <cellXfs count="780">
    <xf numFmtId="0" fontId="0" fillId="0" borderId="0" xfId="0"/>
    <xf numFmtId="0" fontId="3" fillId="2" borderId="0" xfId="0" applyFont="1" applyFill="1" applyAlignment="1">
      <alignment vertical="center" wrapText="1"/>
    </xf>
    <xf numFmtId="0" fontId="4" fillId="2" borderId="2" xfId="0" applyFont="1" applyFill="1" applyBorder="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0" xfId="0" applyFont="1" applyFill="1"/>
    <xf numFmtId="0" fontId="10" fillId="4" borderId="1" xfId="5" applyFont="1" applyFill="1" applyBorder="1" applyAlignment="1">
      <alignment vertical="center"/>
    </xf>
    <xf numFmtId="0" fontId="11" fillId="4" borderId="2" xfId="5" applyFont="1" applyFill="1" applyBorder="1" applyAlignment="1">
      <alignment vertical="center"/>
    </xf>
    <xf numFmtId="0" fontId="12" fillId="0" borderId="2" xfId="5" applyFont="1" applyBorder="1" applyAlignment="1">
      <alignment vertical="center"/>
    </xf>
    <xf numFmtId="0" fontId="10" fillId="4" borderId="1" xfId="5" applyFont="1" applyFill="1" applyBorder="1" applyAlignment="1">
      <alignment horizontal="left" vertical="center"/>
    </xf>
    <xf numFmtId="0" fontId="13" fillId="4" borderId="9" xfId="5" applyFont="1" applyFill="1" applyBorder="1" applyAlignment="1">
      <alignment vertical="center"/>
    </xf>
    <xf numFmtId="0" fontId="14" fillId="2" borderId="0" xfId="5" applyFont="1" applyFill="1" applyAlignment="1">
      <alignment vertical="center"/>
    </xf>
    <xf numFmtId="0" fontId="15" fillId="2" borderId="0" xfId="5" applyFont="1" applyFill="1" applyAlignment="1">
      <alignment vertical="center"/>
    </xf>
    <xf numFmtId="0" fontId="15" fillId="4" borderId="0" xfId="5" applyFont="1" applyFill="1" applyAlignment="1">
      <alignment vertical="center"/>
    </xf>
    <xf numFmtId="0" fontId="14" fillId="0" borderId="0" xfId="5" applyFont="1" applyAlignment="1">
      <alignment vertical="center"/>
    </xf>
    <xf numFmtId="0" fontId="10" fillId="4" borderId="7" xfId="5" applyFont="1" applyFill="1" applyBorder="1" applyAlignment="1">
      <alignment vertical="center"/>
    </xf>
    <xf numFmtId="0" fontId="11" fillId="4" borderId="8" xfId="5" applyFont="1" applyFill="1" applyBorder="1" applyAlignment="1">
      <alignment vertical="center"/>
    </xf>
    <xf numFmtId="0" fontId="16" fillId="4" borderId="8" xfId="5" applyFont="1" applyFill="1" applyBorder="1" applyAlignment="1">
      <alignment vertical="center"/>
    </xf>
    <xf numFmtId="0" fontId="10" fillId="4" borderId="7" xfId="5" applyFont="1" applyFill="1" applyBorder="1" applyAlignment="1">
      <alignment horizontal="left" vertical="center"/>
    </xf>
    <xf numFmtId="14" fontId="11" fillId="4" borderId="8" xfId="5" applyNumberFormat="1" applyFont="1" applyFill="1" applyBorder="1" applyAlignment="1">
      <alignment horizontal="center" vertical="center"/>
    </xf>
    <xf numFmtId="165" fontId="10" fillId="4" borderId="31" xfId="6" applyFont="1" applyFill="1" applyBorder="1" applyAlignment="1">
      <alignment vertical="center"/>
    </xf>
    <xf numFmtId="0" fontId="6" fillId="4" borderId="6" xfId="5" applyFont="1" applyFill="1" applyBorder="1" applyAlignment="1">
      <alignment vertical="center"/>
    </xf>
    <xf numFmtId="0" fontId="15" fillId="2" borderId="0" xfId="5" applyFont="1" applyFill="1" applyAlignment="1">
      <alignment horizontal="left" vertical="center"/>
    </xf>
    <xf numFmtId="0" fontId="14" fillId="4" borderId="0" xfId="5" applyFont="1" applyFill="1" applyAlignment="1">
      <alignment vertical="center"/>
    </xf>
    <xf numFmtId="0" fontId="15" fillId="4" borderId="4" xfId="5" applyFont="1" applyFill="1" applyBorder="1" applyAlignment="1">
      <alignment horizontal="left" vertical="center"/>
    </xf>
    <xf numFmtId="0" fontId="15" fillId="4" borderId="5" xfId="5" applyFont="1" applyFill="1" applyBorder="1" applyAlignment="1">
      <alignment horizontal="left" vertical="center"/>
    </xf>
    <xf numFmtId="0" fontId="15" fillId="4" borderId="5" xfId="5" applyFont="1" applyFill="1" applyBorder="1" applyAlignment="1">
      <alignment vertical="center"/>
    </xf>
    <xf numFmtId="165" fontId="15" fillId="4" borderId="5" xfId="6" applyFont="1" applyFill="1" applyBorder="1" applyAlignment="1">
      <alignment vertical="center"/>
    </xf>
    <xf numFmtId="14" fontId="14" fillId="4" borderId="5" xfId="5" applyNumberFormat="1" applyFont="1" applyFill="1" applyBorder="1" applyAlignment="1">
      <alignment horizontal="left" vertical="center"/>
    </xf>
    <xf numFmtId="165" fontId="14" fillId="4" borderId="6" xfId="6" applyFont="1" applyFill="1" applyBorder="1" applyAlignment="1">
      <alignment horizontal="left" vertical="center"/>
    </xf>
    <xf numFmtId="0" fontId="18" fillId="4" borderId="6" xfId="5" applyFont="1" applyFill="1" applyBorder="1" applyAlignment="1">
      <alignment vertical="center"/>
    </xf>
    <xf numFmtId="0" fontId="4" fillId="2" borderId="24" xfId="0" applyFont="1" applyFill="1" applyBorder="1" applyAlignment="1">
      <alignment vertical="center"/>
    </xf>
    <xf numFmtId="0" fontId="5" fillId="2" borderId="25" xfId="0" applyFont="1" applyFill="1" applyBorder="1"/>
    <xf numFmtId="0" fontId="5" fillId="2" borderId="5" xfId="0" applyFont="1" applyFill="1" applyBorder="1"/>
    <xf numFmtId="0" fontId="5" fillId="2" borderId="6" xfId="0" applyFont="1" applyFill="1" applyBorder="1"/>
    <xf numFmtId="0" fontId="5" fillId="2" borderId="24" xfId="0" applyFont="1" applyFill="1" applyBorder="1" applyAlignment="1">
      <alignment vertical="center"/>
    </xf>
    <xf numFmtId="166" fontId="5" fillId="2" borderId="23" xfId="2" applyNumberFormat="1" applyFont="1" applyFill="1" applyBorder="1" applyAlignment="1">
      <alignment vertical="center"/>
    </xf>
    <xf numFmtId="0" fontId="5" fillId="2" borderId="0" xfId="0" applyFont="1" applyFill="1" applyAlignment="1">
      <alignment vertical="center"/>
    </xf>
    <xf numFmtId="0" fontId="5" fillId="2" borderId="25" xfId="0" applyFont="1" applyFill="1" applyBorder="1" applyAlignment="1">
      <alignment vertical="center"/>
    </xf>
    <xf numFmtId="166" fontId="5" fillId="2" borderId="23" xfId="0" applyNumberFormat="1" applyFont="1" applyFill="1" applyBorder="1" applyAlignment="1">
      <alignment vertical="center"/>
    </xf>
    <xf numFmtId="0" fontId="5" fillId="2" borderId="33" xfId="0" applyFont="1" applyFill="1" applyBorder="1" applyAlignment="1">
      <alignment vertical="center"/>
    </xf>
    <xf numFmtId="9" fontId="5" fillId="2" borderId="19" xfId="3" applyFont="1" applyFill="1" applyBorder="1" applyAlignment="1">
      <alignment horizontal="center" vertical="center"/>
    </xf>
    <xf numFmtId="0" fontId="5" fillId="2" borderId="24" xfId="0" applyFont="1" applyFill="1" applyBorder="1"/>
    <xf numFmtId="0" fontId="4" fillId="0" borderId="24" xfId="0" applyFont="1" applyBorder="1"/>
    <xf numFmtId="0" fontId="5" fillId="2" borderId="24" xfId="0" applyFont="1" applyFill="1" applyBorder="1" applyAlignment="1">
      <alignment horizontal="left" vertical="center" indent="1"/>
    </xf>
    <xf numFmtId="166" fontId="5" fillId="2" borderId="0" xfId="0" applyNumberFormat="1" applyFont="1" applyFill="1" applyAlignment="1">
      <alignment vertical="center"/>
    </xf>
    <xf numFmtId="9" fontId="5" fillId="2" borderId="0" xfId="0" applyNumberFormat="1" applyFont="1" applyFill="1" applyAlignment="1">
      <alignment horizontal="center" vertical="center"/>
    </xf>
    <xf numFmtId="9" fontId="5" fillId="2" borderId="25" xfId="0" applyNumberFormat="1" applyFont="1" applyFill="1" applyBorder="1" applyAlignment="1">
      <alignment horizontal="center" vertical="center"/>
    </xf>
    <xf numFmtId="0" fontId="4" fillId="5" borderId="24" xfId="0" applyFont="1" applyFill="1" applyBorder="1" applyAlignment="1">
      <alignment horizontal="right" vertical="center"/>
    </xf>
    <xf numFmtId="166" fontId="4" fillId="5" borderId="0" xfId="0" applyNumberFormat="1" applyFont="1" applyFill="1" applyAlignment="1">
      <alignment vertical="center"/>
    </xf>
    <xf numFmtId="9" fontId="4" fillId="5" borderId="0" xfId="0" applyNumberFormat="1" applyFont="1" applyFill="1" applyAlignment="1">
      <alignment horizontal="center" vertical="center"/>
    </xf>
    <xf numFmtId="9" fontId="4" fillId="5" borderId="25" xfId="0" applyNumberFormat="1" applyFont="1" applyFill="1" applyBorder="1" applyAlignment="1">
      <alignment horizontal="center" vertical="center"/>
    </xf>
    <xf numFmtId="41" fontId="5" fillId="2" borderId="0" xfId="0" applyNumberFormat="1" applyFont="1" applyFill="1" applyAlignment="1">
      <alignment horizontal="center" vertical="center"/>
    </xf>
    <xf numFmtId="0" fontId="4" fillId="5" borderId="4" xfId="0" applyFont="1" applyFill="1" applyBorder="1" applyAlignment="1">
      <alignment horizontal="right" vertical="center"/>
    </xf>
    <xf numFmtId="166" fontId="4" fillId="5" borderId="5" xfId="0" applyNumberFormat="1" applyFont="1" applyFill="1" applyBorder="1" applyAlignment="1">
      <alignment vertical="center"/>
    </xf>
    <xf numFmtId="9" fontId="4" fillId="5" borderId="5" xfId="0" applyNumberFormat="1" applyFont="1" applyFill="1" applyBorder="1" applyAlignment="1">
      <alignment horizontal="center" vertical="center"/>
    </xf>
    <xf numFmtId="9" fontId="4" fillId="5" borderId="6" xfId="0" applyNumberFormat="1" applyFont="1" applyFill="1" applyBorder="1" applyAlignment="1">
      <alignment horizontal="center" vertical="center"/>
    </xf>
    <xf numFmtId="0" fontId="8" fillId="2" borderId="41" xfId="0" applyFont="1" applyFill="1" applyBorder="1" applyAlignment="1">
      <alignment horizontal="center" vertical="center"/>
    </xf>
    <xf numFmtId="1" fontId="5" fillId="2" borderId="42" xfId="0" applyNumberFormat="1" applyFont="1" applyFill="1" applyBorder="1" applyAlignment="1">
      <alignment horizontal="center" vertical="center"/>
    </xf>
    <xf numFmtId="167" fontId="5" fillId="2" borderId="42" xfId="0" applyNumberFormat="1" applyFont="1" applyFill="1" applyBorder="1" applyAlignment="1">
      <alignment vertical="center"/>
    </xf>
    <xf numFmtId="168" fontId="5" fillId="2" borderId="42" xfId="3" applyNumberFormat="1" applyFont="1" applyFill="1" applyBorder="1" applyAlignment="1">
      <alignment horizontal="center" vertical="center"/>
    </xf>
    <xf numFmtId="166" fontId="5" fillId="2" borderId="42" xfId="0" applyNumberFormat="1" applyFont="1" applyFill="1" applyBorder="1" applyAlignment="1">
      <alignment vertical="center"/>
    </xf>
    <xf numFmtId="9" fontId="5" fillId="2" borderId="42" xfId="3" applyFont="1" applyFill="1" applyBorder="1" applyAlignment="1">
      <alignment horizontal="center" vertical="center"/>
    </xf>
    <xf numFmtId="0" fontId="8" fillId="2" borderId="43" xfId="0" applyFont="1" applyFill="1" applyBorder="1" applyAlignment="1">
      <alignment horizontal="center" vertical="center"/>
    </xf>
    <xf numFmtId="1" fontId="5" fillId="2" borderId="44" xfId="0" applyNumberFormat="1" applyFont="1" applyFill="1" applyBorder="1" applyAlignment="1">
      <alignment horizontal="center" vertical="center"/>
    </xf>
    <xf numFmtId="167" fontId="5" fillId="2" borderId="44" xfId="0" applyNumberFormat="1" applyFont="1" applyFill="1" applyBorder="1" applyAlignment="1">
      <alignment vertical="center"/>
    </xf>
    <xf numFmtId="166" fontId="5" fillId="2" borderId="44" xfId="0" applyNumberFormat="1" applyFont="1" applyFill="1" applyBorder="1" applyAlignment="1">
      <alignment vertical="center"/>
    </xf>
    <xf numFmtId="9" fontId="5" fillId="2" borderId="44" xfId="3" applyFont="1" applyFill="1" applyBorder="1" applyAlignment="1">
      <alignment horizontal="center" vertical="center"/>
    </xf>
    <xf numFmtId="0" fontId="20" fillId="6" borderId="41" xfId="0" applyFont="1" applyFill="1" applyBorder="1" applyAlignment="1">
      <alignment horizontal="right" vertical="center"/>
    </xf>
    <xf numFmtId="1" fontId="4" fillId="6" borderId="45" xfId="0" applyNumberFormat="1" applyFont="1" applyFill="1" applyBorder="1" applyAlignment="1">
      <alignment horizontal="center" vertical="center"/>
    </xf>
    <xf numFmtId="167" fontId="19" fillId="7" borderId="45" xfId="0" applyNumberFormat="1" applyFont="1" applyFill="1" applyBorder="1" applyAlignment="1">
      <alignment vertical="center"/>
    </xf>
    <xf numFmtId="9" fontId="4" fillId="6" borderId="45" xfId="3" applyFont="1" applyFill="1" applyBorder="1" applyAlignment="1">
      <alignment horizontal="center" vertical="center"/>
    </xf>
    <xf numFmtId="166" fontId="4" fillId="6" borderId="45" xfId="0" applyNumberFormat="1" applyFont="1" applyFill="1" applyBorder="1" applyAlignment="1">
      <alignment vertical="center"/>
    </xf>
    <xf numFmtId="0" fontId="5" fillId="2" borderId="0" xfId="0" applyFont="1" applyFill="1" applyAlignment="1">
      <alignment wrapText="1"/>
    </xf>
    <xf numFmtId="0" fontId="5" fillId="2" borderId="0" xfId="0" applyFont="1" applyFill="1" applyAlignment="1">
      <alignment horizontal="center"/>
    </xf>
    <xf numFmtId="0" fontId="7" fillId="3" borderId="8" xfId="5" applyFont="1" applyFill="1" applyBorder="1" applyAlignment="1">
      <alignment vertical="center"/>
    </xf>
    <xf numFmtId="0" fontId="7" fillId="3" borderId="9" xfId="5" applyFont="1" applyFill="1" applyBorder="1" applyAlignment="1">
      <alignment vertical="center"/>
    </xf>
    <xf numFmtId="0" fontId="5" fillId="2" borderId="25" xfId="0" applyFont="1" applyFill="1" applyBorder="1" applyAlignment="1">
      <alignment horizontal="left"/>
    </xf>
    <xf numFmtId="0" fontId="5" fillId="2" borderId="0" xfId="0" applyFont="1" applyFill="1" applyAlignment="1">
      <alignment horizontal="left"/>
    </xf>
    <xf numFmtId="0" fontId="14" fillId="2" borderId="2" xfId="5" applyFont="1" applyFill="1" applyBorder="1" applyAlignment="1">
      <alignment horizontal="left" vertical="center" wrapText="1"/>
    </xf>
    <xf numFmtId="0" fontId="14" fillId="2" borderId="3" xfId="5" applyFont="1" applyFill="1" applyBorder="1" applyAlignment="1">
      <alignment horizontal="left" vertical="center" wrapText="1"/>
    </xf>
    <xf numFmtId="0" fontId="14" fillId="2" borderId="5" xfId="5" applyFont="1" applyFill="1" applyBorder="1" applyAlignment="1">
      <alignment horizontal="left" vertical="center" wrapText="1"/>
    </xf>
    <xf numFmtId="0" fontId="14" fillId="2" borderId="6" xfId="5" applyFont="1" applyFill="1" applyBorder="1" applyAlignment="1">
      <alignment horizontal="left" vertical="center" wrapText="1"/>
    </xf>
    <xf numFmtId="0" fontId="5" fillId="2" borderId="4" xfId="0" applyFont="1" applyFill="1" applyBorder="1"/>
    <xf numFmtId="0" fontId="5" fillId="0" borderId="0" xfId="0" applyFont="1"/>
    <xf numFmtId="0" fontId="21" fillId="2" borderId="0" xfId="0" applyFont="1" applyFill="1" applyAlignment="1">
      <alignment vertical="center" wrapText="1"/>
    </xf>
    <xf numFmtId="0" fontId="12" fillId="4" borderId="8" xfId="5" applyFont="1" applyFill="1" applyBorder="1" applyAlignment="1">
      <alignment vertical="center"/>
    </xf>
    <xf numFmtId="165" fontId="10" fillId="4" borderId="7" xfId="6" applyFont="1" applyFill="1" applyBorder="1" applyAlignment="1">
      <alignment vertical="center"/>
    </xf>
    <xf numFmtId="0" fontId="12" fillId="4" borderId="9" xfId="5" applyFont="1" applyFill="1" applyBorder="1" applyAlignment="1">
      <alignment vertical="center"/>
    </xf>
    <xf numFmtId="0" fontId="11" fillId="2" borderId="0" xfId="5" applyFont="1" applyFill="1" applyAlignment="1">
      <alignment vertical="center"/>
    </xf>
    <xf numFmtId="0" fontId="10" fillId="2" borderId="0" xfId="5" applyFont="1" applyFill="1" applyAlignment="1">
      <alignment vertical="center"/>
    </xf>
    <xf numFmtId="0" fontId="12" fillId="2" borderId="0" xfId="5" applyFont="1" applyFill="1" applyAlignment="1">
      <alignment vertical="center"/>
    </xf>
    <xf numFmtId="0" fontId="12" fillId="4" borderId="5" xfId="5" applyFont="1" applyFill="1" applyBorder="1" applyAlignment="1">
      <alignment vertical="center"/>
    </xf>
    <xf numFmtId="0" fontId="10" fillId="4" borderId="5" xfId="5" applyFont="1" applyFill="1" applyBorder="1" applyAlignment="1">
      <alignment vertical="center"/>
    </xf>
    <xf numFmtId="165" fontId="10" fillId="4" borderId="4" xfId="6" applyFont="1" applyFill="1" applyBorder="1" applyAlignment="1">
      <alignment vertical="center"/>
    </xf>
    <xf numFmtId="14" fontId="12" fillId="4" borderId="5" xfId="5" applyNumberFormat="1" applyFont="1" applyFill="1" applyBorder="1" applyAlignment="1">
      <alignment horizontal="center" vertical="center"/>
    </xf>
    <xf numFmtId="165" fontId="10" fillId="4" borderId="5" xfId="6" applyFont="1" applyFill="1" applyBorder="1" applyAlignment="1">
      <alignment horizontal="left" vertical="center"/>
    </xf>
    <xf numFmtId="0" fontId="23" fillId="4" borderId="6" xfId="5" applyFont="1" applyFill="1" applyBorder="1" applyAlignment="1">
      <alignment vertical="center"/>
    </xf>
    <xf numFmtId="0" fontId="17" fillId="2" borderId="0" xfId="5" applyFont="1" applyFill="1" applyAlignment="1">
      <alignment vertical="center"/>
    </xf>
    <xf numFmtId="0" fontId="10" fillId="2" borderId="0" xfId="5" applyFont="1" applyFill="1" applyAlignment="1">
      <alignment horizontal="left" vertical="center"/>
    </xf>
    <xf numFmtId="0" fontId="18" fillId="2" borderId="25" xfId="0" applyFont="1" applyFill="1" applyBorder="1" applyAlignment="1">
      <alignment vertical="center" wrapText="1"/>
    </xf>
    <xf numFmtId="0" fontId="5" fillId="2" borderId="24" xfId="0" applyFont="1" applyFill="1" applyBorder="1" applyAlignment="1">
      <alignment vertical="center" wrapText="1"/>
    </xf>
    <xf numFmtId="0" fontId="5" fillId="2" borderId="0" xfId="0" applyFont="1" applyFill="1" applyAlignment="1">
      <alignment vertical="center" wrapText="1"/>
    </xf>
    <xf numFmtId="0" fontId="5" fillId="2" borderId="25" xfId="0" applyFont="1" applyFill="1" applyBorder="1" applyAlignment="1">
      <alignment vertical="center" wrapText="1"/>
    </xf>
    <xf numFmtId="166" fontId="24" fillId="2" borderId="14" xfId="0" applyNumberFormat="1" applyFont="1" applyFill="1" applyBorder="1" applyAlignment="1">
      <alignment horizontal="right" vertical="center"/>
    </xf>
    <xf numFmtId="0" fontId="25" fillId="2" borderId="0" xfId="0" applyFont="1" applyFill="1" applyAlignment="1">
      <alignment vertical="center"/>
    </xf>
    <xf numFmtId="166" fontId="24" fillId="2" borderId="16" xfId="0" applyNumberFormat="1" applyFont="1" applyFill="1" applyBorder="1" applyAlignment="1">
      <alignment horizontal="right" vertical="center"/>
    </xf>
    <xf numFmtId="166" fontId="24" fillId="2" borderId="12" xfId="0" applyNumberFormat="1" applyFont="1" applyFill="1" applyBorder="1" applyAlignment="1">
      <alignment horizontal="right" vertical="center"/>
    </xf>
    <xf numFmtId="0" fontId="4" fillId="2" borderId="0" xfId="0" applyFont="1" applyFill="1" applyAlignment="1">
      <alignment horizontal="justify" vertical="center"/>
    </xf>
    <xf numFmtId="0" fontId="27" fillId="2" borderId="0" xfId="0" applyFont="1" applyFill="1" applyAlignment="1">
      <alignment vertical="top" wrapText="1"/>
    </xf>
    <xf numFmtId="0" fontId="19" fillId="2" borderId="25" xfId="0" applyFont="1" applyFill="1" applyBorder="1" applyAlignment="1">
      <alignment horizontal="center" vertical="center" wrapText="1"/>
    </xf>
    <xf numFmtId="0" fontId="28" fillId="2" borderId="25" xfId="0" applyFont="1" applyFill="1" applyBorder="1" applyAlignment="1">
      <alignment horizontal="center" vertical="center"/>
    </xf>
    <xf numFmtId="0" fontId="4" fillId="0" borderId="42" xfId="0" applyFont="1" applyBorder="1"/>
    <xf numFmtId="167" fontId="5" fillId="0" borderId="42" xfId="0" applyNumberFormat="1" applyFont="1" applyBorder="1" applyAlignment="1">
      <alignment horizontal="right"/>
    </xf>
    <xf numFmtId="167" fontId="5" fillId="0" borderId="42" xfId="0" applyNumberFormat="1" applyFont="1" applyBorder="1"/>
    <xf numFmtId="167" fontId="5" fillId="2" borderId="25" xfId="0" applyNumberFormat="1" applyFont="1" applyFill="1" applyBorder="1"/>
    <xf numFmtId="0" fontId="5" fillId="0" borderId="42" xfId="0" applyFont="1" applyBorder="1" applyAlignment="1">
      <alignment horizontal="right"/>
    </xf>
    <xf numFmtId="0" fontId="5" fillId="0" borderId="42" xfId="0" applyFont="1" applyBorder="1"/>
    <xf numFmtId="166" fontId="5" fillId="0" borderId="42" xfId="0" applyNumberFormat="1" applyFont="1" applyBorder="1" applyAlignment="1">
      <alignment horizontal="right"/>
    </xf>
    <xf numFmtId="166" fontId="5" fillId="2" borderId="25" xfId="0" applyNumberFormat="1" applyFont="1" applyFill="1" applyBorder="1" applyAlignment="1">
      <alignment horizontal="right"/>
    </xf>
    <xf numFmtId="0" fontId="24" fillId="2" borderId="25" xfId="0" applyFont="1" applyFill="1" applyBorder="1" applyAlignment="1">
      <alignment vertical="center" wrapText="1"/>
    </xf>
    <xf numFmtId="0" fontId="24" fillId="2" borderId="0" xfId="0" applyFont="1" applyFill="1" applyAlignment="1">
      <alignment vertical="center" wrapText="1"/>
    </xf>
    <xf numFmtId="0" fontId="29" fillId="6" borderId="24" xfId="0" applyFont="1" applyFill="1" applyBorder="1" applyAlignment="1">
      <alignment vertical="center"/>
    </xf>
    <xf numFmtId="0" fontId="29" fillId="6" borderId="0" xfId="0" applyFont="1" applyFill="1" applyAlignment="1">
      <alignment vertical="center"/>
    </xf>
    <xf numFmtId="0" fontId="29" fillId="6" borderId="25" xfId="0" applyFont="1" applyFill="1" applyBorder="1" applyAlignment="1">
      <alignment vertical="center"/>
    </xf>
    <xf numFmtId="0" fontId="10" fillId="4" borderId="4" xfId="5" applyFont="1" applyFill="1" applyBorder="1" applyAlignment="1">
      <alignment vertical="center"/>
    </xf>
    <xf numFmtId="165" fontId="10" fillId="4" borderId="47" xfId="6" applyFont="1" applyFill="1" applyBorder="1" applyAlignment="1">
      <alignment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0" fontId="5" fillId="0" borderId="24" xfId="0" applyFont="1" applyBorder="1" applyAlignment="1">
      <alignment horizontal="center" vertical="center"/>
    </xf>
    <xf numFmtId="166" fontId="5" fillId="0" borderId="0" xfId="2" applyNumberFormat="1" applyFont="1" applyBorder="1" applyAlignment="1">
      <alignment vertical="center"/>
    </xf>
    <xf numFmtId="0" fontId="31" fillId="0" borderId="25" xfId="0" applyFont="1" applyBorder="1" applyAlignment="1">
      <alignment horizontal="center" vertical="center"/>
    </xf>
    <xf numFmtId="0" fontId="5" fillId="6" borderId="15" xfId="0" applyFont="1" applyFill="1" applyBorder="1" applyAlignment="1" applyProtection="1">
      <alignment vertical="center"/>
      <protection locked="0"/>
    </xf>
    <xf numFmtId="9" fontId="5" fillId="6" borderId="15" xfId="3" applyFont="1" applyFill="1" applyBorder="1" applyAlignment="1" applyProtection="1">
      <alignment horizontal="center" vertical="center"/>
      <protection locked="0"/>
    </xf>
    <xf numFmtId="9" fontId="5" fillId="6" borderId="15" xfId="3" applyFont="1" applyFill="1" applyBorder="1" applyAlignment="1" applyProtection="1">
      <alignment vertical="center"/>
      <protection locked="0"/>
    </xf>
    <xf numFmtId="0" fontId="4" fillId="2" borderId="15" xfId="0" applyFont="1" applyFill="1" applyBorder="1" applyAlignment="1">
      <alignment horizontal="center" vertical="center"/>
    </xf>
    <xf numFmtId="0" fontId="5" fillId="2" borderId="15" xfId="0" applyFont="1" applyFill="1" applyBorder="1" applyAlignment="1" applyProtection="1">
      <alignment horizontal="center" vertical="center"/>
      <protection locked="0"/>
    </xf>
    <xf numFmtId="9" fontId="5" fillId="2" borderId="15" xfId="3" applyFont="1" applyFill="1" applyBorder="1" applyAlignment="1">
      <alignment horizontal="center" vertical="center"/>
    </xf>
    <xf numFmtId="0" fontId="5" fillId="2" borderId="15" xfId="3" applyNumberFormat="1" applyFont="1" applyFill="1" applyBorder="1" applyAlignment="1">
      <alignment horizontal="center" vertical="center"/>
    </xf>
    <xf numFmtId="1" fontId="15" fillId="6" borderId="15" xfId="0" applyNumberFormat="1" applyFont="1" applyFill="1" applyBorder="1"/>
    <xf numFmtId="0" fontId="5" fillId="0" borderId="4" xfId="0" applyFont="1" applyBorder="1" applyAlignment="1">
      <alignment horizontal="center" vertical="center"/>
    </xf>
    <xf numFmtId="14" fontId="5" fillId="0" borderId="5" xfId="0" applyNumberFormat="1" applyFont="1" applyBorder="1" applyAlignment="1">
      <alignment horizontal="center" vertical="center"/>
    </xf>
    <xf numFmtId="0" fontId="5" fillId="0" borderId="5" xfId="0" applyFont="1" applyBorder="1" applyAlignment="1">
      <alignment vertical="center"/>
    </xf>
    <xf numFmtId="166" fontId="5" fillId="0" borderId="5" xfId="2" applyNumberFormat="1" applyFont="1" applyBorder="1" applyAlignment="1">
      <alignment vertical="center"/>
    </xf>
    <xf numFmtId="0" fontId="31" fillId="0" borderId="6" xfId="0" applyFont="1" applyBorder="1" applyAlignment="1">
      <alignment horizontal="center" vertical="center"/>
    </xf>
    <xf numFmtId="0" fontId="12" fillId="0" borderId="8" xfId="5" applyFont="1" applyBorder="1" applyAlignment="1">
      <alignment vertical="center"/>
    </xf>
    <xf numFmtId="0" fontId="10" fillId="4" borderId="31" xfId="5" applyFont="1" applyFill="1" applyBorder="1" applyAlignment="1">
      <alignment horizontal="left" vertical="center" indent="1"/>
    </xf>
    <xf numFmtId="0" fontId="22" fillId="2" borderId="0" xfId="0" applyFont="1" applyFill="1" applyAlignment="1">
      <alignment vertical="center" wrapText="1"/>
    </xf>
    <xf numFmtId="0" fontId="11" fillId="4" borderId="9" xfId="5" applyFont="1" applyFill="1" applyBorder="1" applyAlignment="1">
      <alignment vertical="center"/>
    </xf>
    <xf numFmtId="0" fontId="16" fillId="2" borderId="0" xfId="5" applyFont="1" applyFill="1" applyAlignment="1">
      <alignment vertical="center"/>
    </xf>
    <xf numFmtId="0" fontId="16" fillId="4" borderId="0" xfId="5" applyFont="1" applyFill="1" applyAlignment="1">
      <alignment vertical="center"/>
    </xf>
    <xf numFmtId="0" fontId="11" fillId="0" borderId="0" xfId="5" applyFont="1" applyAlignment="1">
      <alignment vertical="center"/>
    </xf>
    <xf numFmtId="0" fontId="10" fillId="4" borderId="47" xfId="5" applyFont="1" applyFill="1" applyBorder="1" applyAlignment="1">
      <alignment horizontal="left" vertical="center" indent="1"/>
    </xf>
    <xf numFmtId="165" fontId="23" fillId="4" borderId="6" xfId="6" applyFont="1" applyFill="1" applyBorder="1" applyAlignment="1">
      <alignment horizontal="center" vertical="center"/>
    </xf>
    <xf numFmtId="0" fontId="17" fillId="4" borderId="6" xfId="5" applyFont="1" applyFill="1" applyBorder="1" applyAlignment="1">
      <alignment vertical="center"/>
    </xf>
    <xf numFmtId="0" fontId="16" fillId="2" borderId="0" xfId="5" applyFont="1" applyFill="1" applyAlignment="1">
      <alignment horizontal="left" vertical="center"/>
    </xf>
    <xf numFmtId="0" fontId="11" fillId="4" borderId="0" xfId="5" applyFont="1" applyFill="1" applyAlignment="1">
      <alignment vertical="center"/>
    </xf>
    <xf numFmtId="0" fontId="19" fillId="2" borderId="0" xfId="0" applyFont="1" applyFill="1" applyAlignment="1">
      <alignment horizontal="center" vertical="center" wrapText="1"/>
    </xf>
    <xf numFmtId="0" fontId="5" fillId="2" borderId="51" xfId="0" applyFont="1" applyFill="1" applyBorder="1" applyAlignment="1">
      <alignment horizontal="center" vertical="center"/>
    </xf>
    <xf numFmtId="14" fontId="5" fillId="2" borderId="52" xfId="0" applyNumberFormat="1" applyFont="1" applyFill="1" applyBorder="1" applyAlignment="1">
      <alignment horizontal="center" vertical="center"/>
    </xf>
    <xf numFmtId="0" fontId="5" fillId="2" borderId="52" xfId="0" applyFont="1" applyFill="1" applyBorder="1" applyAlignment="1">
      <alignment horizontal="left" vertical="center" indent="1"/>
    </xf>
    <xf numFmtId="166" fontId="5" fillId="2" borderId="52" xfId="0" applyNumberFormat="1" applyFont="1" applyFill="1" applyBorder="1" applyAlignment="1">
      <alignment vertical="center"/>
    </xf>
    <xf numFmtId="166" fontId="5" fillId="2" borderId="53" xfId="0" applyNumberFormat="1" applyFont="1" applyFill="1" applyBorder="1" applyAlignment="1">
      <alignment vertical="center"/>
    </xf>
    <xf numFmtId="0" fontId="31" fillId="2" borderId="53" xfId="0" applyFont="1" applyFill="1" applyBorder="1" applyAlignment="1">
      <alignment horizontal="center" vertical="center"/>
    </xf>
    <xf numFmtId="0" fontId="5" fillId="2" borderId="41" xfId="0" applyFont="1" applyFill="1" applyBorder="1" applyAlignment="1">
      <alignment horizontal="center" vertical="center"/>
    </xf>
    <xf numFmtId="14" fontId="5" fillId="2" borderId="42" xfId="0" applyNumberFormat="1" applyFont="1" applyFill="1" applyBorder="1" applyAlignment="1">
      <alignment horizontal="center" vertical="center"/>
    </xf>
    <xf numFmtId="0" fontId="5" fillId="2" borderId="42" xfId="0" applyFont="1" applyFill="1" applyBorder="1" applyAlignment="1">
      <alignment horizontal="left" vertical="center" indent="1"/>
    </xf>
    <xf numFmtId="166" fontId="5" fillId="2" borderId="54" xfId="0" applyNumberFormat="1" applyFont="1" applyFill="1" applyBorder="1" applyAlignment="1">
      <alignment vertical="center"/>
    </xf>
    <xf numFmtId="0" fontId="31" fillId="2" borderId="54" xfId="0" applyFont="1" applyFill="1" applyBorder="1" applyAlignment="1">
      <alignment horizontal="center" vertical="center"/>
    </xf>
    <xf numFmtId="0" fontId="5" fillId="2" borderId="55" xfId="0" applyFont="1" applyFill="1" applyBorder="1" applyAlignment="1">
      <alignment horizontal="center" vertical="center"/>
    </xf>
    <xf numFmtId="14" fontId="5" fillId="2" borderId="56" xfId="0" applyNumberFormat="1" applyFont="1" applyFill="1" applyBorder="1" applyAlignment="1">
      <alignment horizontal="center" vertical="center"/>
    </xf>
    <xf numFmtId="0" fontId="5" fillId="2" borderId="56" xfId="0" applyFont="1" applyFill="1" applyBorder="1" applyAlignment="1">
      <alignment horizontal="left" vertical="center" indent="1"/>
    </xf>
    <xf numFmtId="166" fontId="5" fillId="2" borderId="56" xfId="0" applyNumberFormat="1" applyFont="1" applyFill="1" applyBorder="1" applyAlignment="1">
      <alignment vertical="center"/>
    </xf>
    <xf numFmtId="166" fontId="5" fillId="2" borderId="57" xfId="0" applyNumberFormat="1" applyFont="1" applyFill="1" applyBorder="1" applyAlignment="1">
      <alignment vertical="center"/>
    </xf>
    <xf numFmtId="0" fontId="31" fillId="2" borderId="57" xfId="0" applyFont="1" applyFill="1" applyBorder="1" applyAlignment="1">
      <alignment horizontal="center" vertical="center"/>
    </xf>
    <xf numFmtId="0" fontId="4" fillId="6" borderId="13" xfId="0" applyFont="1" applyFill="1" applyBorder="1" applyAlignment="1">
      <alignment horizontal="center" vertical="center"/>
    </xf>
    <xf numFmtId="166" fontId="4" fillId="2" borderId="13" xfId="0" applyNumberFormat="1" applyFont="1" applyFill="1" applyBorder="1" applyAlignment="1">
      <alignment vertical="center"/>
    </xf>
    <xf numFmtId="0" fontId="11" fillId="4" borderId="5" xfId="5" applyFont="1" applyFill="1" applyBorder="1" applyAlignment="1">
      <alignment vertical="center"/>
    </xf>
    <xf numFmtId="0" fontId="16" fillId="4" borderId="5" xfId="5" applyFont="1" applyFill="1" applyBorder="1" applyAlignment="1">
      <alignment vertical="center"/>
    </xf>
    <xf numFmtId="14" fontId="11" fillId="4" borderId="5" xfId="5" applyNumberFormat="1" applyFont="1" applyFill="1" applyBorder="1" applyAlignment="1">
      <alignment horizontal="center" vertical="center"/>
    </xf>
    <xf numFmtId="165" fontId="17" fillId="4" borderId="6" xfId="6" applyFont="1" applyFill="1" applyBorder="1" applyAlignment="1">
      <alignment horizontal="center" vertical="center"/>
    </xf>
    <xf numFmtId="0" fontId="5" fillId="2" borderId="25"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33" fillId="0" borderId="24" xfId="0" applyFont="1" applyBorder="1" applyAlignment="1">
      <alignment horizontal="center" vertical="center"/>
    </xf>
    <xf numFmtId="0" fontId="33" fillId="0" borderId="0" xfId="0" applyFont="1" applyAlignment="1">
      <alignment horizontal="left" vertical="center"/>
    </xf>
    <xf numFmtId="166" fontId="33" fillId="0" borderId="0" xfId="1" applyNumberFormat="1" applyFont="1" applyFill="1" applyBorder="1" applyAlignment="1" applyProtection="1">
      <alignment horizontal="center" vertical="center"/>
    </xf>
    <xf numFmtId="166" fontId="33" fillId="0" borderId="25" xfId="1" applyNumberFormat="1" applyFont="1" applyFill="1" applyBorder="1" applyAlignment="1" applyProtection="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left" vertical="center"/>
    </xf>
    <xf numFmtId="166" fontId="33" fillId="0" borderId="5" xfId="1" applyNumberFormat="1" applyFont="1" applyFill="1" applyBorder="1" applyAlignment="1" applyProtection="1">
      <alignment horizontal="center" vertical="center"/>
    </xf>
    <xf numFmtId="166" fontId="33" fillId="0" borderId="6" xfId="1" applyNumberFormat="1" applyFont="1" applyFill="1" applyBorder="1" applyAlignment="1" applyProtection="1">
      <alignment horizontal="center" vertical="center"/>
    </xf>
    <xf numFmtId="0" fontId="4" fillId="8" borderId="13" xfId="0" applyFont="1" applyFill="1" applyBorder="1" applyAlignment="1">
      <alignment horizontal="center" vertical="center"/>
    </xf>
    <xf numFmtId="166" fontId="34" fillId="8" borderId="7" xfId="1" applyNumberFormat="1" applyFont="1" applyFill="1" applyBorder="1" applyAlignment="1" applyProtection="1">
      <alignment horizontal="center" vertical="center"/>
    </xf>
    <xf numFmtId="166" fontId="34" fillId="8" borderId="13" xfId="1" applyNumberFormat="1" applyFont="1" applyFill="1" applyBorder="1" applyAlignment="1" applyProtection="1">
      <alignment horizontal="center" vertical="center"/>
    </xf>
    <xf numFmtId="166" fontId="34" fillId="0" borderId="7" xfId="1" applyNumberFormat="1" applyFont="1" applyFill="1" applyBorder="1" applyAlignment="1" applyProtection="1">
      <alignment horizontal="center" vertical="center"/>
    </xf>
    <xf numFmtId="166" fontId="34" fillId="0" borderId="13" xfId="1" applyNumberFormat="1" applyFont="1" applyFill="1" applyBorder="1" applyAlignment="1" applyProtection="1">
      <alignment horizontal="center" vertical="center"/>
    </xf>
    <xf numFmtId="0" fontId="18" fillId="2" borderId="0" xfId="0" applyFont="1" applyFill="1" applyAlignment="1">
      <alignment horizontal="center" vertical="center"/>
    </xf>
    <xf numFmtId="0" fontId="10" fillId="4" borderId="8" xfId="5" applyFont="1" applyFill="1" applyBorder="1" applyAlignment="1">
      <alignment horizontal="left" vertical="center"/>
    </xf>
    <xf numFmtId="0" fontId="12" fillId="0" borderId="32" xfId="5" applyFont="1" applyBorder="1" applyAlignment="1">
      <alignment vertical="center"/>
    </xf>
    <xf numFmtId="0" fontId="12" fillId="0" borderId="9" xfId="5" applyFont="1" applyBorder="1" applyAlignment="1">
      <alignment vertical="center"/>
    </xf>
    <xf numFmtId="0" fontId="10" fillId="4" borderId="8" xfId="5" applyFont="1" applyFill="1" applyBorder="1" applyAlignment="1">
      <alignment vertical="center"/>
    </xf>
    <xf numFmtId="165" fontId="17" fillId="4" borderId="9" xfId="6" applyFont="1" applyFill="1" applyBorder="1" applyAlignment="1">
      <alignment horizontal="center" vertical="center"/>
    </xf>
    <xf numFmtId="0" fontId="35" fillId="2" borderId="0" xfId="5" applyFont="1" applyFill="1" applyAlignment="1">
      <alignment horizontal="center" vertical="center" wrapText="1"/>
    </xf>
    <xf numFmtId="0" fontId="15" fillId="4" borderId="24" xfId="5" applyFont="1" applyFill="1" applyBorder="1" applyAlignment="1">
      <alignment horizontal="left" vertical="center"/>
    </xf>
    <xf numFmtId="0" fontId="15" fillId="4" borderId="0" xfId="5" applyFont="1" applyFill="1" applyAlignment="1">
      <alignment horizontal="left" vertical="center"/>
    </xf>
    <xf numFmtId="165" fontId="15" fillId="4" borderId="0" xfId="6" applyFont="1" applyFill="1" applyBorder="1" applyAlignment="1">
      <alignment vertical="center"/>
    </xf>
    <xf numFmtId="14" fontId="14" fillId="4" borderId="0" xfId="5" applyNumberFormat="1" applyFont="1" applyFill="1" applyAlignment="1">
      <alignment horizontal="left" vertical="center"/>
    </xf>
    <xf numFmtId="165" fontId="14" fillId="4" borderId="0" xfId="6" applyFont="1" applyFill="1" applyBorder="1" applyAlignment="1">
      <alignment horizontal="left" vertical="center"/>
    </xf>
    <xf numFmtId="0" fontId="3" fillId="2" borderId="25" xfId="0" applyFont="1" applyFill="1" applyBorder="1" applyAlignment="1">
      <alignment vertical="center" wrapText="1"/>
    </xf>
    <xf numFmtId="0" fontId="4" fillId="2" borderId="24" xfId="0" applyFont="1" applyFill="1" applyBorder="1" applyAlignment="1">
      <alignment horizontal="left"/>
    </xf>
    <xf numFmtId="0" fontId="5" fillId="6" borderId="41" xfId="0" applyFont="1" applyFill="1" applyBorder="1" applyAlignment="1">
      <alignment horizontal="center" vertical="center"/>
    </xf>
    <xf numFmtId="0" fontId="5" fillId="2" borderId="54" xfId="0" applyFont="1" applyFill="1" applyBorder="1" applyAlignment="1">
      <alignment vertical="center"/>
    </xf>
    <xf numFmtId="0" fontId="5" fillId="6" borderId="55" xfId="0" applyFont="1" applyFill="1" applyBorder="1" applyAlignment="1">
      <alignment horizontal="center" vertical="center"/>
    </xf>
    <xf numFmtId="0" fontId="5" fillId="2" borderId="57" xfId="0" applyFont="1" applyFill="1" applyBorder="1" applyAlignment="1">
      <alignment vertical="center"/>
    </xf>
    <xf numFmtId="0" fontId="5" fillId="0" borderId="24" xfId="0" applyFont="1" applyBorder="1" applyAlignment="1">
      <alignment horizontal="left" vertical="center"/>
    </xf>
    <xf numFmtId="169" fontId="4" fillId="5" borderId="7" xfId="1" applyNumberFormat="1" applyFont="1" applyFill="1" applyBorder="1" applyAlignment="1">
      <alignment horizontal="center" vertical="center" wrapText="1"/>
    </xf>
    <xf numFmtId="0" fontId="4" fillId="5" borderId="13" xfId="0" applyFont="1" applyFill="1" applyBorder="1" applyAlignment="1">
      <alignment vertical="center" wrapText="1"/>
    </xf>
    <xf numFmtId="0" fontId="4" fillId="5" borderId="13" xfId="0" applyFont="1" applyFill="1" applyBorder="1" applyAlignment="1">
      <alignment horizontal="center" vertical="center" wrapText="1"/>
    </xf>
    <xf numFmtId="0" fontId="5" fillId="0" borderId="62" xfId="0" applyFont="1" applyBorder="1" applyAlignment="1">
      <alignment horizontal="center" vertical="center"/>
    </xf>
    <xf numFmtId="0" fontId="5" fillId="0" borderId="63" xfId="7" applyFont="1" applyBorder="1" applyAlignment="1" applyProtection="1">
      <alignment horizontal="left" vertical="center" indent="1"/>
      <protection locked="0"/>
    </xf>
    <xf numFmtId="170" fontId="5" fillId="0" borderId="63" xfId="0" applyNumberFormat="1" applyFont="1" applyBorder="1" applyAlignment="1">
      <alignment horizontal="center" vertical="center"/>
    </xf>
    <xf numFmtId="167" fontId="5" fillId="0" borderId="63" xfId="1" applyNumberFormat="1" applyFont="1" applyFill="1" applyBorder="1" applyAlignment="1">
      <alignment vertical="center"/>
    </xf>
    <xf numFmtId="169" fontId="5" fillId="0" borderId="63" xfId="1" applyNumberFormat="1" applyFont="1" applyBorder="1" applyAlignment="1">
      <alignment vertical="center"/>
    </xf>
    <xf numFmtId="0" fontId="31" fillId="2" borderId="63" xfId="0" applyFont="1" applyFill="1" applyBorder="1" applyAlignment="1">
      <alignment horizontal="center" vertical="center"/>
    </xf>
    <xf numFmtId="14" fontId="5" fillId="0" borderId="63"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7" applyFont="1" applyBorder="1" applyAlignment="1" applyProtection="1">
      <alignment horizontal="left" vertical="center" indent="1"/>
      <protection locked="0"/>
    </xf>
    <xf numFmtId="170" fontId="5" fillId="0" borderId="42" xfId="0" applyNumberFormat="1" applyFont="1" applyBorder="1" applyAlignment="1">
      <alignment horizontal="center" vertical="center"/>
    </xf>
    <xf numFmtId="167" fontId="5" fillId="0" borderId="42" xfId="1" applyNumberFormat="1" applyFont="1" applyFill="1" applyBorder="1" applyAlignment="1">
      <alignment vertical="center"/>
    </xf>
    <xf numFmtId="169" fontId="5" fillId="0" borderId="42" xfId="1" applyNumberFormat="1" applyFont="1" applyBorder="1" applyAlignment="1">
      <alignment vertical="center"/>
    </xf>
    <xf numFmtId="0" fontId="31" fillId="2" borderId="42" xfId="0" applyFont="1" applyFill="1" applyBorder="1" applyAlignment="1">
      <alignment horizontal="center" vertical="center"/>
    </xf>
    <xf numFmtId="14" fontId="5" fillId="0" borderId="42" xfId="0" applyNumberFormat="1" applyFont="1" applyBorder="1" applyAlignment="1">
      <alignment horizontal="center" vertical="center"/>
    </xf>
    <xf numFmtId="0" fontId="5" fillId="0" borderId="55" xfId="0" applyFont="1" applyBorder="1" applyAlignment="1">
      <alignment horizontal="center" vertical="center"/>
    </xf>
    <xf numFmtId="0" fontId="5" fillId="0" borderId="56" xfId="7" applyFont="1" applyBorder="1" applyAlignment="1" applyProtection="1">
      <alignment horizontal="left" vertical="center" indent="1"/>
      <protection locked="0"/>
    </xf>
    <xf numFmtId="170" fontId="5" fillId="0" borderId="56" xfId="0" applyNumberFormat="1" applyFont="1" applyBorder="1" applyAlignment="1">
      <alignment horizontal="center" vertical="center"/>
    </xf>
    <xf numFmtId="167" fontId="5" fillId="0" borderId="56" xfId="1" applyNumberFormat="1" applyFont="1" applyFill="1" applyBorder="1" applyAlignment="1">
      <alignment vertical="center"/>
    </xf>
    <xf numFmtId="169" fontId="5" fillId="0" borderId="56" xfId="1" applyNumberFormat="1" applyFont="1" applyBorder="1" applyAlignment="1">
      <alignment vertical="center"/>
    </xf>
    <xf numFmtId="0" fontId="31" fillId="2" borderId="56" xfId="0" applyFont="1" applyFill="1" applyBorder="1" applyAlignment="1">
      <alignment horizontal="center" vertical="center"/>
    </xf>
    <xf numFmtId="14" fontId="5" fillId="0" borderId="56" xfId="0" applyNumberFormat="1" applyFont="1" applyBorder="1" applyAlignment="1">
      <alignment horizontal="center" vertical="center"/>
    </xf>
    <xf numFmtId="169" fontId="4" fillId="5" borderId="13" xfId="1"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0" borderId="63" xfId="7" applyFont="1" applyBorder="1" applyAlignment="1" applyProtection="1">
      <alignment horizontal="center" vertical="center"/>
      <protection locked="0"/>
    </xf>
    <xf numFmtId="167" fontId="5" fillId="0" borderId="63" xfId="1" applyNumberFormat="1" applyFont="1" applyFill="1" applyBorder="1" applyAlignment="1">
      <alignment horizontal="center" vertical="center"/>
    </xf>
    <xf numFmtId="169" fontId="5" fillId="0" borderId="63" xfId="1" applyNumberFormat="1" applyFont="1" applyBorder="1" applyAlignment="1">
      <alignment horizontal="center" vertical="center"/>
    </xf>
    <xf numFmtId="169" fontId="5" fillId="0" borderId="63" xfId="1" applyNumberFormat="1" applyFont="1" applyBorder="1" applyAlignment="1">
      <alignment horizontal="left" vertical="center"/>
    </xf>
    <xf numFmtId="0" fontId="37" fillId="2" borderId="63" xfId="0" applyFont="1" applyFill="1" applyBorder="1" applyAlignment="1">
      <alignment horizontal="center" vertical="center"/>
    </xf>
    <xf numFmtId="0" fontId="5" fillId="0" borderId="74" xfId="0" applyFont="1" applyBorder="1" applyAlignment="1">
      <alignment horizontal="center" vertical="center"/>
    </xf>
    <xf numFmtId="0" fontId="5" fillId="0" borderId="42" xfId="7" applyFont="1" applyBorder="1" applyAlignment="1" applyProtection="1">
      <alignment horizontal="center" vertical="center"/>
      <protection locked="0"/>
    </xf>
    <xf numFmtId="167" fontId="5" fillId="0" borderId="42" xfId="1" applyNumberFormat="1" applyFont="1" applyFill="1" applyBorder="1" applyAlignment="1">
      <alignment horizontal="center" vertical="center"/>
    </xf>
    <xf numFmtId="169" fontId="5" fillId="0" borderId="42" xfId="1" applyNumberFormat="1" applyFont="1" applyBorder="1" applyAlignment="1">
      <alignment horizontal="center" vertical="center"/>
    </xf>
    <xf numFmtId="169" fontId="5" fillId="0" borderId="42" xfId="1" applyNumberFormat="1" applyFont="1" applyBorder="1" applyAlignment="1">
      <alignment horizontal="left" vertical="center"/>
    </xf>
    <xf numFmtId="0" fontId="37" fillId="2" borderId="42" xfId="0" applyFont="1" applyFill="1" applyBorder="1" applyAlignment="1">
      <alignment horizontal="center" vertical="center"/>
    </xf>
    <xf numFmtId="0" fontId="5" fillId="0" borderId="54" xfId="0" applyFont="1" applyBorder="1" applyAlignment="1">
      <alignment horizontal="center" vertical="center"/>
    </xf>
    <xf numFmtId="0" fontId="5" fillId="0" borderId="56" xfId="7" applyFont="1" applyBorder="1" applyAlignment="1" applyProtection="1">
      <alignment horizontal="center" vertical="center"/>
      <protection locked="0"/>
    </xf>
    <xf numFmtId="167" fontId="5" fillId="0" borderId="56" xfId="1" applyNumberFormat="1" applyFont="1" applyFill="1" applyBorder="1" applyAlignment="1">
      <alignment horizontal="center" vertical="center"/>
    </xf>
    <xf numFmtId="169" fontId="5" fillId="0" borderId="56" xfId="1" applyNumberFormat="1" applyFont="1" applyBorder="1" applyAlignment="1">
      <alignment horizontal="center" vertical="center"/>
    </xf>
    <xf numFmtId="169" fontId="5" fillId="0" borderId="56" xfId="1" applyNumberFormat="1" applyFont="1" applyBorder="1" applyAlignment="1">
      <alignment horizontal="left" vertical="center"/>
    </xf>
    <xf numFmtId="0" fontId="37" fillId="2" borderId="56" xfId="0" applyFont="1" applyFill="1" applyBorder="1" applyAlignment="1">
      <alignment horizontal="center" vertical="center"/>
    </xf>
    <xf numFmtId="0" fontId="5" fillId="0" borderId="57" xfId="0" applyFont="1" applyBorder="1" applyAlignment="1">
      <alignment horizontal="center" vertical="center"/>
    </xf>
    <xf numFmtId="0" fontId="15" fillId="4" borderId="7" xfId="5" applyFont="1" applyFill="1" applyBorder="1" applyAlignment="1">
      <alignment vertical="center"/>
    </xf>
    <xf numFmtId="0" fontId="10" fillId="2" borderId="10" xfId="5" applyFont="1" applyFill="1" applyBorder="1" applyAlignment="1">
      <alignment horizontal="left" vertical="center"/>
    </xf>
    <xf numFmtId="0" fontId="12" fillId="2" borderId="10" xfId="5" applyFont="1" applyFill="1" applyBorder="1" applyAlignment="1">
      <alignment vertical="center"/>
    </xf>
    <xf numFmtId="0" fontId="15" fillId="4" borderId="4" xfId="5" applyFont="1" applyFill="1" applyBorder="1" applyAlignment="1">
      <alignment vertical="center"/>
    </xf>
    <xf numFmtId="0" fontId="10" fillId="4" borderId="47" xfId="5" applyFont="1" applyFill="1" applyBorder="1" applyAlignment="1">
      <alignment vertical="center"/>
    </xf>
    <xf numFmtId="14" fontId="11" fillId="4" borderId="77" xfId="5" applyNumberFormat="1" applyFont="1" applyFill="1" applyBorder="1" applyAlignment="1">
      <alignment horizontal="center" vertical="center"/>
    </xf>
    <xf numFmtId="0" fontId="38" fillId="2" borderId="0" xfId="5" applyFont="1" applyFill="1" applyAlignment="1">
      <alignment horizontal="left" vertical="center"/>
    </xf>
    <xf numFmtId="0" fontId="5" fillId="2" borderId="24" xfId="0" applyFont="1" applyFill="1" applyBorder="1" applyAlignment="1">
      <alignment horizontal="left" wrapText="1"/>
    </xf>
    <xf numFmtId="0" fontId="5" fillId="2" borderId="0" xfId="0" applyFont="1" applyFill="1" applyAlignment="1">
      <alignment horizontal="left" wrapText="1"/>
    </xf>
    <xf numFmtId="0" fontId="5" fillId="2" borderId="2" xfId="0" applyFont="1" applyFill="1" applyBorder="1"/>
    <xf numFmtId="0" fontId="5" fillId="2" borderId="3" xfId="0" applyFont="1" applyFill="1" applyBorder="1"/>
    <xf numFmtId="0" fontId="4" fillId="2" borderId="1" xfId="0" applyFont="1" applyFill="1" applyBorder="1"/>
    <xf numFmtId="0" fontId="5" fillId="2" borderId="2" xfId="0" applyFont="1" applyFill="1" applyBorder="1" applyAlignment="1">
      <alignment horizontal="left" vertical="center" wrapText="1"/>
    </xf>
    <xf numFmtId="0" fontId="4" fillId="2" borderId="24" xfId="0" applyFont="1" applyFill="1" applyBorder="1" applyAlignment="1">
      <alignment vertical="center" wrapText="1"/>
    </xf>
    <xf numFmtId="0" fontId="19" fillId="2" borderId="0" xfId="0" applyFont="1" applyFill="1" applyAlignment="1">
      <alignment vertical="center" wrapText="1"/>
    </xf>
    <xf numFmtId="14" fontId="12" fillId="4" borderId="5" xfId="5" applyNumberFormat="1" applyFont="1" applyFill="1" applyBorder="1" applyAlignment="1">
      <alignment horizontal="left" vertical="center"/>
    </xf>
    <xf numFmtId="0" fontId="5" fillId="2" borderId="25" xfId="0" applyFont="1" applyFill="1" applyBorder="1" applyAlignment="1">
      <alignment horizontal="left" wrapText="1"/>
    </xf>
    <xf numFmtId="0" fontId="4" fillId="6" borderId="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7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5" fillId="0" borderId="42" xfId="0" applyFont="1" applyBorder="1" applyAlignment="1">
      <alignment horizontal="center" vertical="center"/>
    </xf>
    <xf numFmtId="171" fontId="14" fillId="0" borderId="42" xfId="1" applyNumberFormat="1" applyFont="1" applyFill="1" applyBorder="1" applyAlignment="1" applyProtection="1">
      <alignment horizontal="left" vertical="center"/>
    </xf>
    <xf numFmtId="166" fontId="33" fillId="0" borderId="42" xfId="2" applyNumberFormat="1" applyFont="1" applyBorder="1" applyAlignment="1">
      <alignment horizontal="left" vertical="center"/>
    </xf>
    <xf numFmtId="166" fontId="5" fillId="0" borderId="42" xfId="8" applyNumberFormat="1" applyFont="1" applyBorder="1" applyAlignment="1">
      <alignment vertical="center"/>
    </xf>
    <xf numFmtId="0" fontId="5" fillId="0" borderId="42" xfId="0" applyFont="1" applyBorder="1" applyAlignment="1">
      <alignment vertical="center"/>
    </xf>
    <xf numFmtId="0" fontId="5" fillId="0" borderId="42" xfId="0" applyFont="1" applyBorder="1" applyAlignment="1">
      <alignment vertical="center" wrapText="1"/>
    </xf>
    <xf numFmtId="0" fontId="5" fillId="0" borderId="54" xfId="0" applyFont="1" applyBorder="1" applyAlignment="1">
      <alignment vertical="center"/>
    </xf>
    <xf numFmtId="0" fontId="5" fillId="0" borderId="56" xfId="0" applyFont="1" applyBorder="1" applyAlignment="1">
      <alignment horizontal="center" vertical="center"/>
    </xf>
    <xf numFmtId="171" fontId="14" fillId="0" borderId="56" xfId="1" applyNumberFormat="1" applyFont="1" applyFill="1" applyBorder="1" applyAlignment="1" applyProtection="1">
      <alignment horizontal="left" vertical="center"/>
    </xf>
    <xf numFmtId="166" fontId="33" fillId="0" borderId="56" xfId="2" applyNumberFormat="1" applyFont="1" applyBorder="1" applyAlignment="1">
      <alignment horizontal="left" vertical="center"/>
    </xf>
    <xf numFmtId="166" fontId="5" fillId="0" borderId="56" xfId="8" applyNumberFormat="1" applyFont="1" applyBorder="1" applyAlignment="1">
      <alignment vertical="center"/>
    </xf>
    <xf numFmtId="0" fontId="5" fillId="0" borderId="56" xfId="0" applyFont="1" applyBorder="1" applyAlignment="1">
      <alignment vertical="center"/>
    </xf>
    <xf numFmtId="0" fontId="5" fillId="0" borderId="56" xfId="0" applyFont="1" applyBorder="1" applyAlignment="1">
      <alignment vertical="center" wrapText="1"/>
    </xf>
    <xf numFmtId="0" fontId="5" fillId="0" borderId="57" xfId="0" applyFont="1" applyBorder="1" applyAlignment="1">
      <alignment vertical="center"/>
    </xf>
    <xf numFmtId="0" fontId="39" fillId="3" borderId="13" xfId="0" applyFont="1" applyFill="1" applyBorder="1" applyAlignment="1">
      <alignment horizontal="center" vertical="center"/>
    </xf>
    <xf numFmtId="0" fontId="39" fillId="2" borderId="0" xfId="0" applyFont="1" applyFill="1" applyAlignment="1">
      <alignment horizontal="center" vertical="center"/>
    </xf>
    <xf numFmtId="0" fontId="5" fillId="2" borderId="0" xfId="0" applyFont="1" applyFill="1" applyAlignment="1">
      <alignment horizontal="left" vertical="center" indent="1"/>
    </xf>
    <xf numFmtId="0" fontId="40" fillId="3" borderId="13" xfId="0" applyFont="1" applyFill="1" applyBorder="1" applyAlignment="1">
      <alignment horizontal="center" vertical="center"/>
    </xf>
    <xf numFmtId="0" fontId="12" fillId="4" borderId="32" xfId="5" applyFont="1" applyFill="1" applyBorder="1" applyAlignment="1">
      <alignment vertical="center"/>
    </xf>
    <xf numFmtId="0" fontId="10" fillId="4" borderId="5" xfId="5" applyFont="1" applyFill="1" applyBorder="1" applyAlignment="1">
      <alignment horizontal="center" vertical="center"/>
    </xf>
    <xf numFmtId="0" fontId="19" fillId="2" borderId="0" xfId="0" applyFont="1" applyFill="1" applyAlignment="1">
      <alignment horizontal="left" wrapText="1"/>
    </xf>
    <xf numFmtId="0" fontId="19" fillId="2" borderId="25" xfId="0" applyFont="1" applyFill="1" applyBorder="1" applyAlignment="1">
      <alignment horizontal="left" wrapText="1"/>
    </xf>
    <xf numFmtId="0" fontId="19" fillId="2" borderId="0" xfId="5" applyFont="1" applyFill="1" applyAlignment="1">
      <alignment horizontal="left" vertical="center"/>
    </xf>
    <xf numFmtId="0" fontId="19" fillId="2" borderId="0" xfId="5" applyFont="1" applyFill="1" applyAlignment="1">
      <alignment vertical="center"/>
    </xf>
    <xf numFmtId="0" fontId="5" fillId="2" borderId="0" xfId="0" applyFont="1" applyFill="1" applyAlignment="1">
      <alignment horizont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center" vertical="center" wrapText="1"/>
    </xf>
    <xf numFmtId="0" fontId="14" fillId="0" borderId="53"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2" xfId="0" applyFont="1" applyBorder="1" applyAlignment="1">
      <alignment horizontal="center" vertical="center" wrapText="1"/>
    </xf>
    <xf numFmtId="0" fontId="14" fillId="0" borderId="54" xfId="0" applyFont="1" applyBorder="1" applyAlignment="1">
      <alignment horizontal="center" vertical="center"/>
    </xf>
    <xf numFmtId="0" fontId="14" fillId="0" borderId="55" xfId="0" applyFont="1" applyBorder="1" applyAlignment="1">
      <alignment vertical="center"/>
    </xf>
    <xf numFmtId="0" fontId="14" fillId="0" borderId="56" xfId="0" applyFont="1" applyBorder="1" applyAlignment="1">
      <alignment horizontal="left" vertical="center" wrapText="1"/>
    </xf>
    <xf numFmtId="0" fontId="14" fillId="0" borderId="56" xfId="0" applyFont="1" applyBorder="1" applyAlignment="1">
      <alignment horizontal="center" vertical="center"/>
    </xf>
    <xf numFmtId="0" fontId="14" fillId="0" borderId="56" xfId="0" applyFont="1" applyBorder="1" applyAlignment="1">
      <alignment horizontal="center" vertical="center" wrapText="1"/>
    </xf>
    <xf numFmtId="0" fontId="14" fillId="0" borderId="57" xfId="0" applyFont="1" applyBorder="1" applyAlignment="1">
      <alignment horizontal="center" vertical="center"/>
    </xf>
    <xf numFmtId="0" fontId="16" fillId="4" borderId="7" xfId="5" applyFont="1" applyFill="1" applyBorder="1" applyAlignment="1">
      <alignment vertical="center"/>
    </xf>
    <xf numFmtId="0" fontId="16" fillId="4" borderId="7" xfId="5" applyFont="1" applyFill="1" applyBorder="1" applyAlignment="1">
      <alignment horizontal="left" vertical="center" indent="1"/>
    </xf>
    <xf numFmtId="0" fontId="14" fillId="0" borderId="8" xfId="5" applyFont="1" applyBorder="1" applyAlignment="1">
      <alignment vertical="center"/>
    </xf>
    <xf numFmtId="0" fontId="16" fillId="4" borderId="4" xfId="5" applyFont="1" applyFill="1" applyBorder="1" applyAlignment="1">
      <alignment horizontal="left" vertical="center" indent="1"/>
    </xf>
    <xf numFmtId="165" fontId="16" fillId="4" borderId="47" xfId="6" applyFont="1" applyFill="1" applyBorder="1" applyAlignment="1">
      <alignment vertical="center"/>
    </xf>
    <xf numFmtId="0" fontId="41" fillId="14" borderId="0" xfId="0" applyFont="1" applyFill="1" applyAlignment="1">
      <alignment horizontal="center" vertical="center"/>
    </xf>
    <xf numFmtId="0" fontId="41" fillId="9" borderId="13" xfId="0" applyFont="1" applyFill="1" applyBorder="1" applyAlignment="1">
      <alignment horizontal="center" vertical="center"/>
    </xf>
    <xf numFmtId="0" fontId="41" fillId="9" borderId="9" xfId="0" applyFont="1" applyFill="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5" fillId="2" borderId="26" xfId="0" applyFont="1" applyFill="1" applyBorder="1"/>
    <xf numFmtId="0" fontId="12" fillId="4" borderId="5" xfId="5" applyFont="1" applyFill="1" applyBorder="1" applyAlignment="1">
      <alignment horizontal="center" vertical="center"/>
    </xf>
    <xf numFmtId="0" fontId="0" fillId="2" borderId="0" xfId="0" applyFill="1"/>
    <xf numFmtId="0" fontId="0" fillId="2" borderId="24" xfId="0" applyFill="1" applyBorder="1"/>
    <xf numFmtId="0" fontId="42" fillId="2" borderId="5" xfId="0" applyFont="1" applyFill="1" applyBorder="1"/>
    <xf numFmtId="0" fontId="0" fillId="2" borderId="5" xfId="0" applyFill="1" applyBorder="1"/>
    <xf numFmtId="9" fontId="44" fillId="2" borderId="0" xfId="3" applyFont="1" applyFill="1" applyBorder="1"/>
    <xf numFmtId="0" fontId="0" fillId="2" borderId="0" xfId="0" applyFill="1" applyProtection="1">
      <protection locked="0"/>
    </xf>
    <xf numFmtId="0" fontId="42" fillId="2" borderId="0" xfId="0" applyFont="1" applyFill="1"/>
    <xf numFmtId="0" fontId="42" fillId="2" borderId="24" xfId="0" applyFont="1" applyFill="1" applyBorder="1"/>
    <xf numFmtId="14" fontId="5" fillId="0" borderId="0" xfId="0" applyNumberFormat="1" applyFont="1" applyAlignment="1">
      <alignment horizontal="center" vertical="center"/>
    </xf>
    <xf numFmtId="0" fontId="5" fillId="0" borderId="0" xfId="0" applyFont="1" applyAlignment="1">
      <alignment vertical="center"/>
    </xf>
    <xf numFmtId="0" fontId="51" fillId="2" borderId="0" xfId="0" applyFont="1" applyFill="1"/>
    <xf numFmtId="0" fontId="44" fillId="2" borderId="0" xfId="0" applyFont="1" applyFill="1"/>
    <xf numFmtId="0" fontId="4" fillId="6" borderId="0" xfId="0" applyFont="1" applyFill="1" applyAlignment="1">
      <alignment horizontal="center" vertical="center"/>
    </xf>
    <xf numFmtId="0" fontId="0" fillId="2" borderId="24" xfId="0" applyFill="1" applyBorder="1" applyAlignment="1">
      <alignment wrapText="1"/>
    </xf>
    <xf numFmtId="0" fontId="43" fillId="2" borderId="0" xfId="0" applyFont="1" applyFill="1" applyAlignment="1">
      <alignment wrapText="1"/>
    </xf>
    <xf numFmtId="0" fontId="43" fillId="2" borderId="0" xfId="0" applyFont="1" applyFill="1"/>
    <xf numFmtId="0" fontId="0" fillId="2" borderId="0" xfId="0" applyFill="1" applyAlignment="1">
      <alignment wrapText="1"/>
    </xf>
    <xf numFmtId="0" fontId="47" fillId="2" borderId="0" xfId="0" applyFont="1" applyFill="1"/>
    <xf numFmtId="0" fontId="48" fillId="2" borderId="0" xfId="0" applyFont="1" applyFill="1"/>
    <xf numFmtId="0" fontId="4" fillId="6" borderId="15" xfId="0" applyFont="1" applyFill="1" applyBorder="1" applyAlignment="1">
      <alignment horizontal="center" vertical="center"/>
    </xf>
    <xf numFmtId="0" fontId="12" fillId="2" borderId="0" xfId="0" applyFont="1" applyFill="1"/>
    <xf numFmtId="9" fontId="12" fillId="2" borderId="0" xfId="3" applyFont="1" applyFill="1" applyBorder="1"/>
    <xf numFmtId="0" fontId="5" fillId="6" borderId="15" xfId="0" applyFont="1" applyFill="1" applyBorder="1" applyAlignment="1" applyProtection="1">
      <alignment horizontal="center" vertical="center"/>
      <protection locked="0"/>
    </xf>
    <xf numFmtId="0" fontId="32" fillId="2" borderId="0" xfId="0" applyFont="1" applyFill="1"/>
    <xf numFmtId="0" fontId="4" fillId="2" borderId="0" xfId="0" applyFont="1" applyFill="1"/>
    <xf numFmtId="0" fontId="41" fillId="11" borderId="6" xfId="0" applyFont="1" applyFill="1" applyBorder="1" applyAlignment="1">
      <alignment horizontal="center" vertical="center"/>
    </xf>
    <xf numFmtId="166" fontId="4" fillId="6" borderId="0" xfId="0" applyNumberFormat="1" applyFont="1" applyFill="1" applyAlignment="1">
      <alignment horizontal="right" vertical="center"/>
    </xf>
    <xf numFmtId="41" fontId="53" fillId="0" borderId="52" xfId="4" applyNumberFormat="1" applyFont="1" applyBorder="1" applyAlignment="1">
      <alignment horizontal="center" vertical="center"/>
    </xf>
    <xf numFmtId="169" fontId="54" fillId="0" borderId="52" xfId="8" applyNumberFormat="1" applyFont="1" applyBorder="1" applyAlignment="1">
      <alignment horizontal="center" vertical="center"/>
    </xf>
    <xf numFmtId="0" fontId="53" fillId="0" borderId="52" xfId="4" applyFont="1" applyBorder="1" applyAlignment="1">
      <alignment horizontal="center" vertical="center"/>
    </xf>
    <xf numFmtId="0" fontId="53" fillId="2" borderId="52" xfId="4" applyFont="1" applyFill="1" applyBorder="1" applyAlignment="1">
      <alignment horizontal="center" vertical="center"/>
    </xf>
    <xf numFmtId="0" fontId="55" fillId="2" borderId="0" xfId="4" applyFont="1" applyFill="1" applyAlignment="1">
      <alignment vertical="center"/>
    </xf>
    <xf numFmtId="0" fontId="56" fillId="2" borderId="0" xfId="0" applyFont="1" applyFill="1"/>
    <xf numFmtId="0" fontId="41" fillId="9" borderId="7" xfId="0" applyFont="1" applyFill="1" applyBorder="1" applyAlignment="1">
      <alignment horizontal="center" vertical="center"/>
    </xf>
    <xf numFmtId="0" fontId="41" fillId="15" borderId="4" xfId="0" applyFont="1" applyFill="1" applyBorder="1" applyAlignment="1">
      <alignment vertical="center"/>
    </xf>
    <xf numFmtId="0" fontId="41" fillId="15" borderId="5" xfId="0" applyFont="1" applyFill="1" applyBorder="1" applyAlignment="1">
      <alignment vertical="center"/>
    </xf>
    <xf numFmtId="166" fontId="41" fillId="15" borderId="5" xfId="0" applyNumberFormat="1" applyFont="1" applyFill="1" applyBorder="1" applyAlignment="1">
      <alignment horizontal="center" vertical="center"/>
    </xf>
    <xf numFmtId="166" fontId="41" fillId="7" borderId="5" xfId="9" applyNumberFormat="1" applyFont="1" applyFill="1" applyBorder="1" applyAlignment="1">
      <alignment vertical="center"/>
    </xf>
    <xf numFmtId="166" fontId="41" fillId="15" borderId="5" xfId="9" applyNumberFormat="1" applyFont="1" applyFill="1" applyBorder="1" applyAlignment="1">
      <alignment vertical="center"/>
    </xf>
    <xf numFmtId="0" fontId="41" fillId="15" borderId="6" xfId="0" applyFont="1" applyFill="1" applyBorder="1" applyAlignment="1">
      <alignment vertical="center"/>
    </xf>
    <xf numFmtId="0" fontId="41" fillId="2" borderId="26" xfId="0" applyFont="1" applyFill="1" applyBorder="1" applyAlignment="1">
      <alignment vertical="center"/>
    </xf>
    <xf numFmtId="9" fontId="41" fillId="15" borderId="4" xfId="3" applyFont="1" applyFill="1" applyBorder="1" applyAlignment="1">
      <alignment horizontal="center" vertical="center"/>
    </xf>
    <xf numFmtId="0" fontId="41" fillId="15" borderId="5" xfId="0" applyFont="1" applyFill="1" applyBorder="1" applyAlignment="1">
      <alignment horizontal="center" vertical="center"/>
    </xf>
    <xf numFmtId="0" fontId="41" fillId="15" borderId="6" xfId="0" applyFont="1" applyFill="1" applyBorder="1" applyAlignment="1">
      <alignment horizontal="center" vertical="center"/>
    </xf>
    <xf numFmtId="0" fontId="41" fillId="2" borderId="0" xfId="0" applyFont="1" applyFill="1" applyAlignment="1">
      <alignment horizontal="center" vertical="center"/>
    </xf>
    <xf numFmtId="166" fontId="41" fillId="15" borderId="4" xfId="9" applyNumberFormat="1" applyFont="1" applyFill="1" applyBorder="1" applyAlignment="1">
      <alignment horizontal="center" vertical="center"/>
    </xf>
    <xf numFmtId="166" fontId="41" fillId="15" borderId="6" xfId="0" applyNumberFormat="1" applyFont="1" applyFill="1" applyBorder="1" applyAlignment="1">
      <alignment horizontal="center" vertical="center"/>
    </xf>
    <xf numFmtId="0" fontId="41" fillId="15" borderId="4" xfId="0" applyFont="1" applyFill="1" applyBorder="1" applyAlignment="1">
      <alignment horizontal="center" vertical="center"/>
    </xf>
    <xf numFmtId="166" fontId="41" fillId="15" borderId="4" xfId="0" applyNumberFormat="1" applyFont="1" applyFill="1" applyBorder="1" applyAlignment="1">
      <alignment horizontal="center" vertical="center"/>
    </xf>
    <xf numFmtId="166" fontId="41" fillId="2" borderId="0" xfId="0" applyNumberFormat="1" applyFont="1" applyFill="1" applyAlignment="1">
      <alignment horizontal="center" vertical="center"/>
    </xf>
    <xf numFmtId="0" fontId="20" fillId="2" borderId="0" xfId="0" applyFont="1" applyFill="1" applyAlignment="1">
      <alignment vertical="center"/>
    </xf>
    <xf numFmtId="0" fontId="4" fillId="2" borderId="0" xfId="0" applyFont="1" applyFill="1" applyAlignment="1">
      <alignment vertical="center"/>
    </xf>
    <xf numFmtId="0" fontId="8" fillId="2" borderId="0" xfId="0" applyFont="1" applyFill="1" applyAlignment="1">
      <alignment vertical="center"/>
    </xf>
    <xf numFmtId="0" fontId="8" fillId="2" borderId="25" xfId="0" applyFont="1" applyFill="1" applyBorder="1" applyAlignment="1">
      <alignment vertical="center"/>
    </xf>
    <xf numFmtId="0" fontId="8" fillId="2" borderId="0" xfId="0" applyFont="1" applyFill="1" applyAlignment="1">
      <alignment horizontal="center" vertical="center"/>
    </xf>
    <xf numFmtId="0" fontId="8" fillId="2" borderId="26" xfId="0" applyFont="1" applyFill="1" applyBorder="1" applyAlignment="1">
      <alignment vertical="center"/>
    </xf>
    <xf numFmtId="0" fontId="41" fillId="10" borderId="7" xfId="0" applyFont="1" applyFill="1" applyBorder="1" applyAlignment="1">
      <alignment horizontal="center" vertical="center"/>
    </xf>
    <xf numFmtId="0" fontId="41" fillId="10" borderId="13" xfId="0" applyFont="1" applyFill="1" applyBorder="1" applyAlignment="1">
      <alignment horizontal="center" vertical="center"/>
    </xf>
    <xf numFmtId="0" fontId="41" fillId="10" borderId="9" xfId="0" applyFont="1" applyFill="1" applyBorder="1" applyAlignment="1">
      <alignment horizontal="center" vertical="center"/>
    </xf>
    <xf numFmtId="0" fontId="41" fillId="11" borderId="27" xfId="0" applyFont="1" applyFill="1" applyBorder="1" applyAlignment="1">
      <alignment horizontal="center" vertical="center"/>
    </xf>
    <xf numFmtId="0" fontId="41" fillId="12" borderId="13" xfId="0" applyFont="1" applyFill="1" applyBorder="1" applyAlignment="1">
      <alignment horizontal="center" vertical="center"/>
    </xf>
    <xf numFmtId="0" fontId="41" fillId="13" borderId="7" xfId="0" applyFont="1" applyFill="1" applyBorder="1" applyAlignment="1">
      <alignment horizontal="center" vertical="center"/>
    </xf>
    <xf numFmtId="0" fontId="41" fillId="13" borderId="13" xfId="0" applyFont="1" applyFill="1" applyBorder="1" applyAlignment="1">
      <alignment horizontal="center" vertical="center"/>
    </xf>
    <xf numFmtId="0" fontId="41" fillId="13" borderId="9" xfId="0" applyFont="1" applyFill="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3" fontId="8" fillId="0" borderId="63" xfId="0" applyNumberFormat="1" applyFont="1" applyBorder="1" applyAlignment="1">
      <alignment horizontal="center" vertical="center"/>
    </xf>
    <xf numFmtId="166" fontId="8" fillId="0" borderId="63" xfId="3" applyNumberFormat="1" applyFont="1" applyBorder="1" applyAlignment="1">
      <alignment vertical="center"/>
    </xf>
    <xf numFmtId="166" fontId="8" fillId="0" borderId="63" xfId="2" applyNumberFormat="1" applyFont="1" applyBorder="1" applyAlignment="1">
      <alignment vertical="center"/>
    </xf>
    <xf numFmtId="166" fontId="8" fillId="0" borderId="74" xfId="2" applyNumberFormat="1" applyFont="1" applyBorder="1" applyAlignment="1">
      <alignment vertical="center"/>
    </xf>
    <xf numFmtId="3" fontId="8" fillId="2" borderId="82" xfId="0" applyNumberFormat="1" applyFont="1" applyFill="1" applyBorder="1" applyAlignment="1">
      <alignment vertical="center"/>
    </xf>
    <xf numFmtId="9" fontId="8" fillId="0" borderId="51" xfId="3" applyFont="1" applyBorder="1" applyAlignment="1">
      <alignment horizontal="center" vertical="center"/>
    </xf>
    <xf numFmtId="9" fontId="8" fillId="0" borderId="52" xfId="3" applyFont="1" applyBorder="1" applyAlignment="1">
      <alignment horizontal="center" vertical="center"/>
    </xf>
    <xf numFmtId="9" fontId="8" fillId="0" borderId="53" xfId="3" applyFont="1" applyBorder="1" applyAlignment="1">
      <alignment horizontal="center" vertical="center"/>
    </xf>
    <xf numFmtId="3" fontId="8" fillId="2" borderId="83" xfId="0" applyNumberFormat="1" applyFont="1" applyFill="1" applyBorder="1" applyAlignment="1">
      <alignment horizontal="center" vertical="center"/>
    </xf>
    <xf numFmtId="166" fontId="8" fillId="0" borderId="62" xfId="9" applyNumberFormat="1" applyFont="1" applyBorder="1" applyAlignment="1">
      <alignment horizontal="center" vertical="center"/>
    </xf>
    <xf numFmtId="166" fontId="8" fillId="0" borderId="63" xfId="9" applyNumberFormat="1" applyFont="1" applyBorder="1" applyAlignment="1">
      <alignment horizontal="center" vertical="center"/>
    </xf>
    <xf numFmtId="166" fontId="8" fillId="0" borderId="74" xfId="9" applyNumberFormat="1" applyFont="1" applyBorder="1" applyAlignment="1">
      <alignment horizontal="center" vertical="center"/>
    </xf>
    <xf numFmtId="0" fontId="8" fillId="2" borderId="83" xfId="0" applyFont="1" applyFill="1" applyBorder="1" applyAlignment="1">
      <alignment horizontal="center" vertical="center"/>
    </xf>
    <xf numFmtId="9" fontId="8" fillId="0" borderId="62" xfId="3" applyFont="1" applyBorder="1" applyAlignment="1">
      <alignment horizontal="center" vertical="center"/>
    </xf>
    <xf numFmtId="9" fontId="8" fillId="0" borderId="74" xfId="3" applyFont="1" applyBorder="1" applyAlignment="1">
      <alignment horizontal="center" vertical="center"/>
    </xf>
    <xf numFmtId="166" fontId="8" fillId="2" borderId="0" xfId="9" applyNumberFormat="1" applyFont="1" applyFill="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3" fontId="8" fillId="0" borderId="42" xfId="0" applyNumberFormat="1" applyFont="1" applyBorder="1" applyAlignment="1">
      <alignment horizontal="center" vertical="center"/>
    </xf>
    <xf numFmtId="166" fontId="8" fillId="0" borderId="42" xfId="3" applyNumberFormat="1" applyFont="1" applyBorder="1" applyAlignment="1">
      <alignment vertical="center"/>
    </xf>
    <xf numFmtId="166" fontId="8" fillId="0" borderId="42" xfId="2" applyNumberFormat="1" applyFont="1" applyBorder="1" applyAlignment="1">
      <alignment vertical="center"/>
    </xf>
    <xf numFmtId="166" fontId="8" fillId="0" borderId="54" xfId="2" applyNumberFormat="1" applyFont="1" applyBorder="1" applyAlignment="1">
      <alignment vertical="center"/>
    </xf>
    <xf numFmtId="9" fontId="8" fillId="0" borderId="41" xfId="3" applyFont="1" applyBorder="1" applyAlignment="1">
      <alignment horizontal="center" vertical="center"/>
    </xf>
    <xf numFmtId="9" fontId="8" fillId="0" borderId="42" xfId="3" applyFont="1" applyBorder="1" applyAlignment="1">
      <alignment horizontal="center" vertical="center"/>
    </xf>
    <xf numFmtId="9" fontId="8" fillId="0" borderId="54" xfId="3" applyFont="1" applyBorder="1" applyAlignment="1">
      <alignment horizontal="center" vertical="center"/>
    </xf>
    <xf numFmtId="166" fontId="8" fillId="0" borderId="41" xfId="9" applyNumberFormat="1" applyFont="1" applyBorder="1" applyAlignment="1">
      <alignment horizontal="center" vertical="center"/>
    </xf>
    <xf numFmtId="166" fontId="8" fillId="0" borderId="42" xfId="9" applyNumberFormat="1" applyFont="1" applyBorder="1" applyAlignment="1">
      <alignment horizontal="center" vertical="center"/>
    </xf>
    <xf numFmtId="166" fontId="8" fillId="0" borderId="54" xfId="9" applyNumberFormat="1" applyFont="1" applyBorder="1" applyAlignment="1">
      <alignment horizontal="center" vertical="center"/>
    </xf>
    <xf numFmtId="166" fontId="41" fillId="2" borderId="0" xfId="9" applyNumberFormat="1" applyFont="1" applyFill="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vertical="center"/>
    </xf>
    <xf numFmtId="166" fontId="8" fillId="0" borderId="0" xfId="0" applyNumberFormat="1" applyFont="1" applyAlignment="1">
      <alignment horizontal="center" vertical="center"/>
    </xf>
    <xf numFmtId="166" fontId="8" fillId="0" borderId="0" xfId="0" applyNumberFormat="1" applyFont="1" applyAlignment="1">
      <alignment vertical="center"/>
    </xf>
    <xf numFmtId="3" fontId="8" fillId="0" borderId="0" xfId="0" applyNumberFormat="1" applyFont="1" applyAlignment="1">
      <alignment vertical="center"/>
    </xf>
    <xf numFmtId="166" fontId="8" fillId="0" borderId="0" xfId="9" applyNumberFormat="1" applyFont="1" applyBorder="1" applyAlignment="1">
      <alignment vertical="center"/>
    </xf>
    <xf numFmtId="171" fontId="8" fillId="0" borderId="0" xfId="9" applyNumberFormat="1" applyFont="1" applyBorder="1" applyAlignment="1">
      <alignment vertical="center"/>
    </xf>
    <xf numFmtId="0" fontId="8" fillId="0" borderId="25" xfId="0" applyFont="1" applyBorder="1" applyAlignment="1">
      <alignment vertical="center"/>
    </xf>
    <xf numFmtId="9" fontId="8" fillId="8" borderId="24" xfId="3" applyFont="1" applyFill="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166" fontId="8" fillId="8" borderId="24" xfId="9" applyNumberFormat="1" applyFont="1" applyFill="1" applyBorder="1" applyAlignment="1">
      <alignment horizontal="center" vertical="center"/>
    </xf>
    <xf numFmtId="166" fontId="8" fillId="0" borderId="25" xfId="0" applyNumberFormat="1" applyFont="1" applyBorder="1" applyAlignment="1">
      <alignment horizontal="center" vertical="center"/>
    </xf>
    <xf numFmtId="166" fontId="8" fillId="0" borderId="24" xfId="9" applyNumberFormat="1" applyFont="1" applyBorder="1" applyAlignment="1">
      <alignment horizontal="center" vertical="center"/>
    </xf>
    <xf numFmtId="166" fontId="8" fillId="2" borderId="0" xfId="0" applyNumberFormat="1" applyFont="1" applyFill="1" applyAlignment="1">
      <alignment horizontal="center" vertical="center"/>
    </xf>
    <xf numFmtId="165" fontId="10" fillId="4" borderId="5" xfId="6" applyFont="1" applyFill="1" applyBorder="1" applyAlignment="1">
      <alignment vertical="center"/>
    </xf>
    <xf numFmtId="165" fontId="14" fillId="4" borderId="5" xfId="6" applyFont="1" applyFill="1" applyBorder="1" applyAlignment="1">
      <alignment horizontal="left" vertical="center"/>
    </xf>
    <xf numFmtId="0" fontId="57" fillId="0" borderId="0" xfId="0" applyFont="1" applyAlignment="1">
      <alignment vertical="center" wrapText="1"/>
    </xf>
    <xf numFmtId="14" fontId="58" fillId="0" borderId="0" xfId="0" applyNumberFormat="1" applyFont="1" applyAlignment="1">
      <alignment horizontal="center" vertical="center" wrapText="1"/>
    </xf>
    <xf numFmtId="0" fontId="58" fillId="0" borderId="48" xfId="0" applyFont="1" applyBorder="1" applyAlignment="1">
      <alignment horizontal="center" vertical="center" wrapText="1"/>
    </xf>
    <xf numFmtId="14" fontId="58" fillId="0" borderId="48" xfId="0" applyNumberFormat="1" applyFont="1" applyBorder="1" applyAlignment="1">
      <alignment horizontal="center" vertical="center" wrapText="1"/>
    </xf>
    <xf numFmtId="0" fontId="58" fillId="0" borderId="0" xfId="0" applyFont="1" applyAlignment="1">
      <alignment horizontal="center" vertical="center" wrapText="1"/>
    </xf>
    <xf numFmtId="0" fontId="58" fillId="0" borderId="48" xfId="0" applyFont="1" applyBorder="1" applyAlignment="1">
      <alignment vertical="center" wrapText="1"/>
    </xf>
    <xf numFmtId="0" fontId="15" fillId="16" borderId="1" xfId="0" applyFont="1" applyFill="1" applyBorder="1" applyAlignment="1">
      <alignment horizontal="center" vertical="center"/>
    </xf>
    <xf numFmtId="0" fontId="15" fillId="16" borderId="2" xfId="0" applyFont="1" applyFill="1" applyBorder="1" applyAlignment="1">
      <alignment horizontal="center" vertical="center" wrapText="1"/>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5" fillId="16" borderId="24" xfId="0" applyFont="1" applyFill="1" applyBorder="1"/>
    <xf numFmtId="0" fontId="15" fillId="16" borderId="24" xfId="0" applyFont="1" applyFill="1" applyBorder="1" applyAlignment="1">
      <alignment horizontal="center"/>
    </xf>
    <xf numFmtId="0" fontId="15" fillId="16" borderId="0" xfId="0" applyFont="1" applyFill="1" applyAlignment="1">
      <alignment horizontal="center"/>
    </xf>
    <xf numFmtId="0" fontId="15" fillId="16" borderId="0" xfId="0" applyFont="1" applyFill="1"/>
    <xf numFmtId="0" fontId="15" fillId="16" borderId="1" xfId="0" applyFont="1" applyFill="1" applyBorder="1" applyAlignment="1">
      <alignment vertical="center"/>
    </xf>
    <xf numFmtId="0" fontId="15" fillId="16" borderId="24" xfId="0" applyFont="1" applyFill="1" applyBorder="1" applyAlignment="1">
      <alignment vertical="center"/>
    </xf>
    <xf numFmtId="0" fontId="15" fillId="16" borderId="4" xfId="0" applyFont="1" applyFill="1" applyBorder="1" applyAlignment="1">
      <alignment vertical="center"/>
    </xf>
    <xf numFmtId="0" fontId="15" fillId="16" borderId="28" xfId="0" applyFont="1" applyFill="1" applyBorder="1" applyAlignment="1">
      <alignment horizontal="center"/>
    </xf>
    <xf numFmtId="0" fontId="15" fillId="16" borderId="15" xfId="0" applyFont="1" applyFill="1" applyBorder="1" applyAlignment="1">
      <alignment horizontal="center" vertical="center"/>
    </xf>
    <xf numFmtId="0" fontId="15" fillId="16" borderId="1" xfId="0" applyFont="1" applyFill="1" applyBorder="1" applyAlignment="1">
      <alignment horizontal="center" vertical="center" wrapText="1"/>
    </xf>
    <xf numFmtId="0" fontId="15" fillId="16" borderId="24" xfId="0" applyFont="1" applyFill="1" applyBorder="1" applyAlignment="1">
      <alignment horizontal="center" vertical="center" wrapText="1"/>
    </xf>
    <xf numFmtId="43" fontId="15" fillId="16" borderId="2" xfId="1" applyFont="1" applyFill="1" applyBorder="1" applyAlignment="1" applyProtection="1">
      <alignment horizontal="center" vertical="center"/>
    </xf>
    <xf numFmtId="43" fontId="15" fillId="16" borderId="3" xfId="1" applyFont="1" applyFill="1" applyBorder="1" applyAlignment="1" applyProtection="1">
      <alignment horizontal="center" vertical="center"/>
    </xf>
    <xf numFmtId="0" fontId="15" fillId="16" borderId="13" xfId="0" applyFont="1" applyFill="1" applyBorder="1" applyAlignment="1">
      <alignment horizontal="center" vertical="center"/>
    </xf>
    <xf numFmtId="166" fontId="15" fillId="16" borderId="13" xfId="1" applyNumberFormat="1" applyFont="1" applyFill="1" applyBorder="1" applyAlignment="1" applyProtection="1">
      <alignment horizontal="center" vertical="center"/>
    </xf>
    <xf numFmtId="0" fontId="15" fillId="16" borderId="7"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15" fillId="16" borderId="4" xfId="0" applyFont="1" applyFill="1" applyBorder="1" applyAlignment="1">
      <alignment horizontal="center" vertical="center"/>
    </xf>
    <xf numFmtId="0" fontId="15" fillId="16" borderId="7" xfId="0" applyFont="1" applyFill="1" applyBorder="1" applyAlignment="1">
      <alignment horizontal="center" vertical="center"/>
    </xf>
    <xf numFmtId="0" fontId="15" fillId="16" borderId="9" xfId="0" applyFont="1" applyFill="1" applyBorder="1" applyAlignment="1">
      <alignment horizontal="center" vertical="center"/>
    </xf>
    <xf numFmtId="0" fontId="15" fillId="16" borderId="6" xfId="0" applyFont="1" applyFill="1" applyBorder="1" applyAlignment="1">
      <alignment horizontal="center" vertical="center"/>
    </xf>
    <xf numFmtId="0" fontId="15" fillId="16" borderId="0" xfId="0" applyFont="1" applyFill="1" applyAlignment="1">
      <alignment vertical="center"/>
    </xf>
    <xf numFmtId="3" fontId="15" fillId="16" borderId="0" xfId="0" applyNumberFormat="1" applyFont="1" applyFill="1" applyAlignment="1">
      <alignment horizontal="center" vertical="center"/>
    </xf>
    <xf numFmtId="166" fontId="15" fillId="16" borderId="0" xfId="3" applyNumberFormat="1" applyFont="1" applyFill="1" applyBorder="1" applyAlignment="1">
      <alignment vertical="center"/>
    </xf>
    <xf numFmtId="166" fontId="15" fillId="16" borderId="0" xfId="0" applyNumberFormat="1" applyFont="1" applyFill="1" applyAlignment="1">
      <alignment vertical="center"/>
    </xf>
    <xf numFmtId="166" fontId="15" fillId="16" borderId="25" xfId="0" applyNumberFormat="1" applyFont="1" applyFill="1" applyBorder="1" applyAlignment="1">
      <alignment vertical="center"/>
    </xf>
    <xf numFmtId="9" fontId="15" fillId="16" borderId="24" xfId="3" applyFont="1" applyFill="1" applyBorder="1" applyAlignment="1">
      <alignment horizontal="center" vertical="center"/>
    </xf>
    <xf numFmtId="9" fontId="15" fillId="16" borderId="0" xfId="3" applyFont="1" applyFill="1" applyBorder="1" applyAlignment="1">
      <alignment horizontal="center" vertical="center"/>
    </xf>
    <xf numFmtId="9" fontId="15" fillId="16" borderId="25" xfId="3" applyFont="1" applyFill="1" applyBorder="1" applyAlignment="1">
      <alignment horizontal="center" vertical="center"/>
    </xf>
    <xf numFmtId="166" fontId="15" fillId="16" borderId="24" xfId="9" applyNumberFormat="1" applyFont="1" applyFill="1" applyBorder="1" applyAlignment="1">
      <alignment horizontal="center" vertical="center"/>
    </xf>
    <xf numFmtId="166" fontId="15" fillId="16" borderId="0" xfId="9" applyNumberFormat="1" applyFont="1" applyFill="1" applyBorder="1" applyAlignment="1">
      <alignment horizontal="center" vertical="center"/>
    </xf>
    <xf numFmtId="166" fontId="15" fillId="16" borderId="25" xfId="9" applyNumberFormat="1" applyFont="1" applyFill="1" applyBorder="1" applyAlignment="1">
      <alignment horizontal="center" vertical="center"/>
    </xf>
    <xf numFmtId="0" fontId="59" fillId="0" borderId="28" xfId="0" applyFont="1" applyBorder="1" applyAlignment="1">
      <alignment horizontal="center" vertical="center" wrapText="1"/>
    </xf>
    <xf numFmtId="14" fontId="59" fillId="0" borderId="28" xfId="0" applyNumberFormat="1" applyFont="1" applyBorder="1" applyAlignment="1">
      <alignment horizontal="center" vertical="center" wrapText="1"/>
    </xf>
    <xf numFmtId="0" fontId="59" fillId="0" borderId="22" xfId="0" applyFont="1" applyBorder="1" applyAlignment="1">
      <alignment horizontal="right" vertical="center" wrapText="1"/>
    </xf>
    <xf numFmtId="0" fontId="5" fillId="2" borderId="24"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25" xfId="0" applyFont="1" applyFill="1" applyBorder="1" applyAlignment="1">
      <alignment horizontal="left" vertical="center" wrapText="1" indent="1"/>
    </xf>
    <xf numFmtId="0" fontId="5" fillId="2" borderId="4"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15" fillId="16" borderId="24" xfId="0" applyFont="1" applyFill="1" applyBorder="1" applyAlignment="1">
      <alignment horizontal="center" vertical="center"/>
    </xf>
    <xf numFmtId="0" fontId="15" fillId="16" borderId="0" xfId="0" applyFont="1" applyFill="1" applyAlignment="1">
      <alignment horizontal="center" vertical="center"/>
    </xf>
    <xf numFmtId="0" fontId="15" fillId="16" borderId="25" xfId="0" applyFont="1" applyFill="1" applyBorder="1" applyAlignment="1">
      <alignment horizontal="center"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14" fillId="2" borderId="1" xfId="5" applyFont="1" applyFill="1" applyBorder="1" applyAlignment="1">
      <alignment horizontal="left" vertical="center" wrapText="1"/>
    </xf>
    <xf numFmtId="0" fontId="14" fillId="2" borderId="2" xfId="5" applyFont="1" applyFill="1" applyBorder="1" applyAlignment="1">
      <alignment horizontal="left" vertical="center" wrapText="1"/>
    </xf>
    <xf numFmtId="0" fontId="14" fillId="2" borderId="3" xfId="5" applyFont="1" applyFill="1" applyBorder="1" applyAlignment="1">
      <alignment horizontal="left" vertical="center" wrapText="1"/>
    </xf>
    <xf numFmtId="0" fontId="14" fillId="2" borderId="4" xfId="5" applyFont="1" applyFill="1" applyBorder="1" applyAlignment="1">
      <alignment horizontal="left" vertical="center" wrapText="1"/>
    </xf>
    <xf numFmtId="0" fontId="14" fillId="2" borderId="5" xfId="5" applyFont="1" applyFill="1" applyBorder="1" applyAlignment="1">
      <alignment horizontal="left" vertical="center" wrapText="1"/>
    </xf>
    <xf numFmtId="0" fontId="14" fillId="2" borderId="6" xfId="5"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39" xfId="0" applyFont="1" applyFill="1" applyBorder="1" applyAlignment="1">
      <alignment horizontal="left" vertical="center"/>
    </xf>
    <xf numFmtId="0" fontId="5" fillId="2" borderId="40" xfId="0" applyFont="1" applyFill="1" applyBorder="1" applyAlignment="1">
      <alignment horizontal="left" vertical="center"/>
    </xf>
    <xf numFmtId="0" fontId="5" fillId="2" borderId="35"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7" fillId="3" borderId="18" xfId="4" applyFont="1" applyFill="1" applyBorder="1" applyAlignment="1">
      <alignment horizontal="center" vertical="center" wrapText="1"/>
    </xf>
    <xf numFmtId="0" fontId="7" fillId="3" borderId="26" xfId="4" applyFont="1" applyFill="1" applyBorder="1" applyAlignment="1">
      <alignment horizontal="center" vertical="center" wrapText="1"/>
    </xf>
    <xf numFmtId="0" fontId="7" fillId="3" borderId="27" xfId="4" applyFont="1" applyFill="1" applyBorder="1" applyAlignment="1">
      <alignment horizontal="center" vertical="center" wrapText="1"/>
    </xf>
    <xf numFmtId="0" fontId="5" fillId="6" borderId="24" xfId="0" applyFont="1" applyFill="1" applyBorder="1" applyAlignment="1">
      <alignment horizontal="left" vertical="center" wrapText="1"/>
    </xf>
    <xf numFmtId="0" fontId="5" fillId="6" borderId="0" xfId="0" applyFont="1" applyFill="1" applyAlignment="1">
      <alignment horizontal="left" vertical="center" wrapText="1"/>
    </xf>
    <xf numFmtId="0" fontId="15" fillId="16" borderId="7" xfId="5" applyFont="1" applyFill="1" applyBorder="1" applyAlignment="1">
      <alignment horizontal="left" vertical="center"/>
    </xf>
    <xf numFmtId="0" fontId="15" fillId="16" borderId="8" xfId="5" applyFont="1" applyFill="1" applyBorder="1" applyAlignment="1">
      <alignment horizontal="left" vertical="center"/>
    </xf>
    <xf numFmtId="0" fontId="15" fillId="16" borderId="9" xfId="5" applyFont="1" applyFill="1" applyBorder="1" applyAlignment="1">
      <alignment horizontal="left" vertical="center"/>
    </xf>
    <xf numFmtId="0" fontId="57" fillId="0" borderId="15" xfId="0" applyFont="1" applyBorder="1" applyAlignment="1">
      <alignment horizontal="center" vertical="center" wrapText="1"/>
    </xf>
    <xf numFmtId="0" fontId="15" fillId="16" borderId="7" xfId="0" applyFont="1" applyFill="1" applyBorder="1" applyAlignment="1">
      <alignment horizontal="left" vertical="center"/>
    </xf>
    <xf numFmtId="0" fontId="15" fillId="16" borderId="9" xfId="0" applyFont="1" applyFill="1" applyBorder="1" applyAlignment="1">
      <alignment horizontal="left" vertical="center"/>
    </xf>
    <xf numFmtId="0" fontId="15" fillId="16" borderId="7" xfId="0" applyFont="1" applyFill="1" applyBorder="1" applyAlignment="1">
      <alignment horizontal="center" vertical="center"/>
    </xf>
    <xf numFmtId="0" fontId="15" fillId="16" borderId="8" xfId="0" applyFont="1" applyFill="1" applyBorder="1" applyAlignment="1">
      <alignment horizontal="center" vertical="center"/>
    </xf>
    <xf numFmtId="0" fontId="15" fillId="16" borderId="9" xfId="0" applyFont="1" applyFill="1" applyBorder="1" applyAlignment="1">
      <alignment horizontal="center" vertical="center"/>
    </xf>
    <xf numFmtId="0" fontId="12" fillId="0" borderId="2" xfId="5" applyFont="1" applyBorder="1" applyAlignment="1">
      <alignment horizontal="center" vertical="center"/>
    </xf>
    <xf numFmtId="0" fontId="12" fillId="0" borderId="3" xfId="5" applyFont="1" applyBorder="1" applyAlignment="1">
      <alignment horizontal="center" vertical="center"/>
    </xf>
    <xf numFmtId="0" fontId="11" fillId="4" borderId="8" xfId="5" applyFont="1" applyFill="1" applyBorder="1" applyAlignment="1">
      <alignment horizontal="left" vertical="center"/>
    </xf>
    <xf numFmtId="165" fontId="17" fillId="4" borderId="8" xfId="6" applyFont="1" applyFill="1" applyBorder="1" applyAlignment="1">
      <alignment horizontal="center" vertical="center"/>
    </xf>
    <xf numFmtId="165" fontId="17" fillId="4" borderId="9" xfId="6" applyFont="1" applyFill="1" applyBorder="1" applyAlignment="1">
      <alignment horizontal="center" vertical="center"/>
    </xf>
    <xf numFmtId="0" fontId="4" fillId="2" borderId="24" xfId="0" applyFont="1" applyFill="1" applyBorder="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left" vertical="center"/>
    </xf>
    <xf numFmtId="0" fontId="15" fillId="16" borderId="8" xfId="0" applyFont="1" applyFill="1" applyBorder="1" applyAlignment="1">
      <alignment horizontal="left" vertical="center"/>
    </xf>
    <xf numFmtId="0" fontId="5" fillId="2" borderId="0" xfId="0" applyFont="1" applyFill="1" applyAlignment="1">
      <alignment horizontal="center"/>
    </xf>
    <xf numFmtId="0" fontId="15" fillId="16" borderId="0" xfId="0" applyFont="1" applyFill="1" applyAlignment="1">
      <alignment horizontal="center" vertical="center" wrapText="1"/>
    </xf>
    <xf numFmtId="0" fontId="19" fillId="7" borderId="0" xfId="0" applyFont="1" applyFill="1" applyAlignment="1">
      <alignment horizontal="center" vertical="center" wrapText="1"/>
    </xf>
    <xf numFmtId="0" fontId="5" fillId="2" borderId="25" xfId="0" applyFont="1" applyFill="1" applyBorder="1" applyAlignment="1">
      <alignment horizontal="left" vertical="center" wrapText="1"/>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165" fontId="12" fillId="4" borderId="8" xfId="6" applyFont="1" applyFill="1" applyBorder="1" applyAlignment="1">
      <alignment horizontal="center" vertical="center"/>
    </xf>
    <xf numFmtId="165" fontId="12" fillId="4" borderId="9" xfId="6" applyFont="1" applyFill="1" applyBorder="1" applyAlignment="1">
      <alignment horizontal="center" vertical="center"/>
    </xf>
    <xf numFmtId="0" fontId="10" fillId="4" borderId="4" xfId="5" applyFont="1" applyFill="1" applyBorder="1" applyAlignment="1">
      <alignment horizontal="left" vertical="center"/>
    </xf>
    <xf numFmtId="0" fontId="10" fillId="4" borderId="5" xfId="5" applyFont="1" applyFill="1" applyBorder="1" applyAlignment="1">
      <alignment horizontal="left" vertical="center"/>
    </xf>
    <xf numFmtId="0" fontId="23" fillId="4" borderId="5" xfId="5" applyFont="1" applyFill="1" applyBorder="1" applyAlignment="1">
      <alignment horizontal="center" vertical="center"/>
    </xf>
    <xf numFmtId="0" fontId="23" fillId="4" borderId="6" xfId="5" applyFont="1" applyFill="1" applyBorder="1" applyAlignment="1">
      <alignment horizontal="center" vertical="center"/>
    </xf>
    <xf numFmtId="0" fontId="28" fillId="2" borderId="46" xfId="0" applyFont="1" applyFill="1" applyBorder="1" applyAlignment="1">
      <alignment horizontal="center" vertical="center"/>
    </xf>
    <xf numFmtId="0" fontId="12" fillId="4" borderId="8" xfId="5" applyFont="1" applyFill="1" applyBorder="1" applyAlignment="1">
      <alignment horizontal="center" vertical="center"/>
    </xf>
    <xf numFmtId="0" fontId="12" fillId="4" borderId="9" xfId="5" applyFont="1" applyFill="1" applyBorder="1" applyAlignment="1">
      <alignment horizontal="center" vertical="center"/>
    </xf>
    <xf numFmtId="0" fontId="15" fillId="16" borderId="4" xfId="0" applyFont="1" applyFill="1" applyBorder="1" applyAlignment="1">
      <alignment horizontal="left"/>
    </xf>
    <xf numFmtId="0" fontId="15" fillId="16" borderId="5" xfId="0" applyFont="1" applyFill="1" applyBorder="1" applyAlignment="1">
      <alignment horizontal="left"/>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25"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24" fillId="2" borderId="25" xfId="0" applyFont="1" applyFill="1" applyBorder="1" applyAlignment="1">
      <alignment horizontal="left" vertical="center" wrapText="1"/>
    </xf>
    <xf numFmtId="0" fontId="27" fillId="2" borderId="0" xfId="0" applyFont="1" applyFill="1" applyAlignment="1">
      <alignment horizontal="center" vertical="center" wrapText="1"/>
    </xf>
    <xf numFmtId="0" fontId="15" fillId="16" borderId="22" xfId="0" applyFont="1" applyFill="1" applyBorder="1" applyAlignment="1">
      <alignment horizontal="left" indent="1"/>
    </xf>
    <xf numFmtId="0" fontId="15" fillId="16" borderId="29" xfId="0" applyFont="1" applyFill="1" applyBorder="1" applyAlignment="1">
      <alignment horizontal="left" indent="1"/>
    </xf>
    <xf numFmtId="0" fontId="15" fillId="16" borderId="22" xfId="0" applyFont="1" applyFill="1" applyBorder="1" applyAlignment="1">
      <alignment horizontal="left" vertical="center" indent="1"/>
    </xf>
    <xf numFmtId="0" fontId="15" fillId="16" borderId="28" xfId="0" applyFont="1" applyFill="1" applyBorder="1" applyAlignment="1">
      <alignment horizontal="left" vertical="center" indent="1"/>
    </xf>
    <xf numFmtId="0" fontId="12" fillId="4" borderId="32" xfId="5" applyFont="1" applyFill="1" applyBorder="1" applyAlignment="1">
      <alignment horizontal="center" vertical="center"/>
    </xf>
    <xf numFmtId="0" fontId="45" fillId="5"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2" fillId="2" borderId="0" xfId="0" applyFont="1" applyFill="1" applyAlignment="1">
      <alignment horizontal="center"/>
    </xf>
    <xf numFmtId="0" fontId="44" fillId="2" borderId="0" xfId="0" applyFont="1" applyFill="1" applyAlignment="1">
      <alignment horizontal="center"/>
    </xf>
    <xf numFmtId="0" fontId="15" fillId="16" borderId="15" xfId="0" applyFont="1" applyFill="1" applyBorder="1" applyAlignment="1">
      <alignment horizontal="left" vertical="center" indent="1"/>
    </xf>
    <xf numFmtId="0" fontId="52" fillId="2" borderId="4" xfId="4" applyFont="1" applyFill="1" applyBorder="1" applyAlignment="1">
      <alignment horizontal="center"/>
    </xf>
    <xf numFmtId="0" fontId="52" fillId="2" borderId="5" xfId="4" applyFont="1" applyFill="1" applyBorder="1" applyAlignment="1">
      <alignment horizontal="center"/>
    </xf>
    <xf numFmtId="0" fontId="49" fillId="2" borderId="0" xfId="0" applyFont="1" applyFill="1" applyAlignment="1">
      <alignment horizontal="center" vertical="top" wrapText="1"/>
    </xf>
    <xf numFmtId="0" fontId="50" fillId="2" borderId="48" xfId="0" applyFont="1" applyFill="1" applyBorder="1" applyAlignment="1">
      <alignment horizontal="center" vertical="center" wrapText="1"/>
    </xf>
    <xf numFmtId="1" fontId="21" fillId="7" borderId="30" xfId="0" applyNumberFormat="1" applyFont="1" applyFill="1" applyBorder="1" applyAlignment="1">
      <alignment horizontal="center" vertical="center"/>
    </xf>
    <xf numFmtId="1" fontId="21" fillId="7" borderId="20" xfId="0" applyNumberFormat="1" applyFont="1" applyFill="1" applyBorder="1" applyAlignment="1">
      <alignment horizontal="center" vertical="center"/>
    </xf>
    <xf numFmtId="1" fontId="21" fillId="7" borderId="21" xfId="0" applyNumberFormat="1" applyFont="1" applyFill="1" applyBorder="1" applyAlignment="1">
      <alignment horizontal="center" vertical="center"/>
    </xf>
    <xf numFmtId="1" fontId="21" fillId="7" borderId="84" xfId="0" applyNumberFormat="1" applyFont="1" applyFill="1" applyBorder="1" applyAlignment="1">
      <alignment horizontal="center" vertical="center"/>
    </xf>
    <xf numFmtId="1" fontId="21" fillId="7" borderId="11" xfId="0" applyNumberFormat="1" applyFont="1" applyFill="1" applyBorder="1" applyAlignment="1">
      <alignment horizontal="center" vertical="center"/>
    </xf>
    <xf numFmtId="1" fontId="21" fillId="7" borderId="19" xfId="0" applyNumberFormat="1" applyFont="1" applyFill="1" applyBorder="1" applyAlignment="1">
      <alignment horizontal="center" vertical="center"/>
    </xf>
    <xf numFmtId="0" fontId="46" fillId="2" borderId="0" xfId="0" applyFont="1" applyFill="1" applyAlignment="1">
      <alignment horizontal="center" vertical="center" wrapText="1"/>
    </xf>
    <xf numFmtId="0" fontId="15" fillId="16" borderId="4" xfId="0" applyFont="1" applyFill="1" applyBorder="1" applyAlignment="1">
      <alignment horizontal="center" vertical="center"/>
    </xf>
    <xf numFmtId="0" fontId="15" fillId="16" borderId="5" xfId="0" applyFont="1" applyFill="1" applyBorder="1" applyAlignment="1">
      <alignment horizontal="center" vertical="center"/>
    </xf>
    <xf numFmtId="0" fontId="15" fillId="16" borderId="6" xfId="0" applyFont="1" applyFill="1" applyBorder="1" applyAlignment="1">
      <alignment horizontal="center" vertical="center"/>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15" fillId="16" borderId="7" xfId="0" applyFont="1" applyFill="1" applyBorder="1" applyAlignment="1">
      <alignment horizontal="left"/>
    </xf>
    <xf numFmtId="0" fontId="15" fillId="16" borderId="8" xfId="0" applyFont="1" applyFill="1" applyBorder="1" applyAlignment="1">
      <alignment horizontal="left"/>
    </xf>
    <xf numFmtId="0" fontId="15" fillId="16" borderId="9" xfId="0" applyFont="1" applyFill="1" applyBorder="1" applyAlignment="1">
      <alignment horizontal="left"/>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5" fillId="16" borderId="18" xfId="0" applyFont="1" applyFill="1" applyBorder="1" applyAlignment="1">
      <alignment horizontal="center" vertical="center" wrapText="1"/>
    </xf>
    <xf numFmtId="0" fontId="15" fillId="16" borderId="26"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5" fillId="2" borderId="25" xfId="0" applyFont="1" applyFill="1" applyBorder="1" applyAlignment="1">
      <alignment horizontal="center"/>
    </xf>
    <xf numFmtId="0" fontId="5" fillId="2" borderId="0" xfId="0" applyFont="1" applyFill="1" applyAlignment="1">
      <alignment horizontal="right" vertical="center" wrapText="1" indent="20"/>
    </xf>
    <xf numFmtId="0" fontId="12" fillId="4" borderId="5" xfId="5" applyFont="1" applyFill="1" applyBorder="1" applyAlignment="1">
      <alignment horizontal="left" vertical="center"/>
    </xf>
    <xf numFmtId="0" fontId="15" fillId="16" borderId="1" xfId="0" applyFont="1" applyFill="1" applyBorder="1" applyAlignment="1">
      <alignment horizontal="center" vertical="center"/>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2" fillId="0" borderId="8" xfId="5" applyFont="1" applyBorder="1" applyAlignment="1">
      <alignment horizontal="center" vertical="center"/>
    </xf>
    <xf numFmtId="0" fontId="12" fillId="0" borderId="9" xfId="5"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xf>
    <xf numFmtId="0" fontId="5" fillId="2" borderId="24" xfId="0" applyFont="1" applyFill="1" applyBorder="1" applyAlignment="1">
      <alignment horizontal="center" vertical="center"/>
    </xf>
    <xf numFmtId="0" fontId="5" fillId="2" borderId="0" xfId="0" applyFont="1" applyFill="1" applyAlignment="1">
      <alignment horizontal="center" vertical="center"/>
    </xf>
    <xf numFmtId="0" fontId="5" fillId="2" borderId="25" xfId="0" applyFont="1" applyFill="1" applyBorder="1" applyAlignment="1">
      <alignment horizontal="center" vertical="center"/>
    </xf>
    <xf numFmtId="166" fontId="15" fillId="16" borderId="18" xfId="0" applyNumberFormat="1" applyFont="1" applyFill="1" applyBorder="1" applyAlignment="1">
      <alignment horizontal="center" vertical="center"/>
    </xf>
    <xf numFmtId="166" fontId="15" fillId="16" borderId="27" xfId="0" applyNumberFormat="1" applyFont="1" applyFill="1" applyBorder="1" applyAlignment="1">
      <alignment horizontal="center" vertical="center"/>
    </xf>
    <xf numFmtId="0" fontId="11" fillId="4" borderId="5" xfId="5" applyFont="1" applyFill="1" applyBorder="1" applyAlignment="1">
      <alignment horizontal="left" vertical="center"/>
    </xf>
    <xf numFmtId="0" fontId="5" fillId="2" borderId="1"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24" xfId="0" applyFont="1" applyFill="1" applyBorder="1" applyAlignment="1">
      <alignment horizontal="left" vertical="top" wrapText="1"/>
    </xf>
    <xf numFmtId="0" fontId="5" fillId="2" borderId="0" xfId="0" applyFont="1" applyFill="1" applyAlignment="1">
      <alignment horizontal="left" vertical="top" wrapText="1"/>
    </xf>
    <xf numFmtId="0" fontId="5" fillId="2" borderId="25" xfId="0" applyFont="1" applyFill="1" applyBorder="1" applyAlignment="1">
      <alignment horizontal="left" vertical="top" wrapText="1"/>
    </xf>
    <xf numFmtId="0" fontId="5" fillId="2" borderId="24" xfId="0" applyFont="1" applyFill="1" applyBorder="1" applyAlignment="1">
      <alignment horizontal="left" wrapText="1"/>
    </xf>
    <xf numFmtId="0" fontId="5" fillId="2" borderId="0" xfId="0" applyFont="1" applyFill="1" applyAlignment="1">
      <alignment horizontal="left" wrapText="1"/>
    </xf>
    <xf numFmtId="0" fontId="15" fillId="6" borderId="24" xfId="0" applyFont="1" applyFill="1" applyBorder="1" applyAlignment="1">
      <alignment horizontal="left" vertical="center"/>
    </xf>
    <xf numFmtId="0" fontId="15" fillId="6" borderId="0" xfId="0" applyFont="1" applyFill="1" applyAlignment="1">
      <alignment horizontal="left" vertical="center"/>
    </xf>
    <xf numFmtId="0" fontId="15" fillId="6" borderId="25" xfId="0" applyFont="1" applyFill="1" applyBorder="1" applyAlignment="1">
      <alignment horizontal="left" vertical="center"/>
    </xf>
    <xf numFmtId="169" fontId="5" fillId="0" borderId="66" xfId="1" applyNumberFormat="1" applyFont="1" applyBorder="1" applyAlignment="1">
      <alignment horizontal="center" vertical="center"/>
    </xf>
    <xf numFmtId="169" fontId="5" fillId="0" borderId="75" xfId="1" applyNumberFormat="1"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15" fillId="16" borderId="58" xfId="0" applyFont="1" applyFill="1" applyBorder="1" applyAlignment="1">
      <alignment horizontal="center" vertical="center" wrapText="1"/>
    </xf>
    <xf numFmtId="0" fontId="15" fillId="16" borderId="59" xfId="0" applyFont="1" applyFill="1" applyBorder="1" applyAlignment="1">
      <alignment horizontal="center" vertical="center" wrapText="1"/>
    </xf>
    <xf numFmtId="0" fontId="15" fillId="16" borderId="60" xfId="0" applyFont="1" applyFill="1" applyBorder="1" applyAlignment="1">
      <alignment horizontal="center" vertical="center" wrapText="1"/>
    </xf>
    <xf numFmtId="0" fontId="4" fillId="5" borderId="70" xfId="0" applyFont="1" applyFill="1" applyBorder="1" applyAlignment="1">
      <alignment horizontal="center"/>
    </xf>
    <xf numFmtId="0" fontId="4" fillId="5" borderId="71" xfId="0" applyFont="1" applyFill="1" applyBorder="1" applyAlignment="1">
      <alignment horizontal="center"/>
    </xf>
    <xf numFmtId="0" fontId="4" fillId="5" borderId="72" xfId="0" applyFont="1" applyFill="1" applyBorder="1" applyAlignment="1">
      <alignment horizontal="center"/>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169" fontId="5" fillId="0" borderId="64" xfId="1" applyNumberFormat="1" applyFont="1" applyBorder="1" applyAlignment="1">
      <alignment horizontal="center" vertical="center"/>
    </xf>
    <xf numFmtId="169" fontId="5" fillId="0" borderId="73" xfId="1" applyNumberFormat="1"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11" fillId="4" borderId="8" xfId="5" applyFont="1" applyFill="1" applyBorder="1" applyAlignment="1">
      <alignment horizontal="center" vertical="center"/>
    </xf>
    <xf numFmtId="0" fontId="11" fillId="4" borderId="32" xfId="5" applyFont="1" applyFill="1" applyBorder="1" applyAlignment="1">
      <alignment horizontal="center" vertical="center"/>
    </xf>
    <xf numFmtId="169" fontId="5" fillId="0" borderId="68" xfId="1" applyNumberFormat="1" applyFont="1" applyBorder="1" applyAlignment="1">
      <alignment horizontal="center" vertical="center"/>
    </xf>
    <xf numFmtId="169" fontId="5" fillId="0" borderId="76" xfId="1" applyNumberFormat="1" applyFont="1" applyBorder="1" applyAlignment="1">
      <alignment horizontal="center" vertical="center"/>
    </xf>
    <xf numFmtId="0" fontId="15" fillId="16" borderId="1" xfId="0" applyFont="1" applyFill="1" applyBorder="1" applyAlignment="1">
      <alignment horizontal="left"/>
    </xf>
    <xf numFmtId="0" fontId="15" fillId="16" borderId="2" xfId="0" applyFont="1" applyFill="1" applyBorder="1" applyAlignment="1">
      <alignment horizontal="left"/>
    </xf>
    <xf numFmtId="0" fontId="15" fillId="16" borderId="3" xfId="0" applyFont="1" applyFill="1" applyBorder="1" applyAlignment="1">
      <alignment horizontal="left"/>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1" fillId="4" borderId="8" xfId="5" applyFont="1" applyFill="1" applyBorder="1" applyAlignment="1">
      <alignment horizontal="left" vertical="center" indent="12"/>
    </xf>
    <xf numFmtId="0" fontId="4" fillId="5" borderId="59" xfId="0" applyFont="1" applyFill="1" applyBorder="1" applyAlignment="1">
      <alignment horizontal="center" vertical="center"/>
    </xf>
    <xf numFmtId="0" fontId="4" fillId="5" borderId="60" xfId="0" applyFont="1" applyFill="1" applyBorder="1" applyAlignment="1">
      <alignment horizontal="center" vertical="center"/>
    </xf>
    <xf numFmtId="0" fontId="4" fillId="5" borderId="61" xfId="0" applyFont="1" applyFill="1" applyBorder="1" applyAlignment="1">
      <alignment horizontal="center" vertical="center"/>
    </xf>
    <xf numFmtId="0" fontId="4" fillId="2" borderId="0" xfId="0" applyFont="1" applyFill="1" applyAlignment="1">
      <alignment horizontal="left" vertical="center" wrapText="1"/>
    </xf>
    <xf numFmtId="0" fontId="4" fillId="5" borderId="24" xfId="0" applyFont="1" applyFill="1" applyBorder="1" applyAlignment="1">
      <alignment horizontal="left" vertical="center" wrapText="1" indent="2"/>
    </xf>
    <xf numFmtId="0" fontId="4" fillId="5" borderId="0" xfId="0" applyFont="1" applyFill="1" applyAlignment="1">
      <alignment horizontal="left" vertical="center" wrapText="1" indent="2"/>
    </xf>
    <xf numFmtId="0" fontId="4" fillId="5" borderId="25" xfId="0" applyFont="1" applyFill="1" applyBorder="1" applyAlignment="1">
      <alignment horizontal="left" vertical="center" wrapText="1" indent="2"/>
    </xf>
    <xf numFmtId="0" fontId="5" fillId="2" borderId="24" xfId="0" applyFont="1" applyFill="1" applyBorder="1" applyAlignment="1">
      <alignment horizontal="left" vertical="center" wrapText="1" indent="2"/>
    </xf>
    <xf numFmtId="0" fontId="5" fillId="2" borderId="0" xfId="0" applyFont="1" applyFill="1" applyAlignment="1">
      <alignment horizontal="left" vertical="center" wrapText="1" indent="2"/>
    </xf>
    <xf numFmtId="0" fontId="5" fillId="2" borderId="25" xfId="0" applyFont="1" applyFill="1" applyBorder="1" applyAlignment="1">
      <alignment horizontal="left" vertical="center" wrapText="1" indent="2"/>
    </xf>
    <xf numFmtId="0" fontId="15" fillId="16" borderId="6" xfId="0" applyFont="1" applyFill="1" applyBorder="1" applyAlignment="1">
      <alignment horizontal="left"/>
    </xf>
    <xf numFmtId="0" fontId="12" fillId="2" borderId="31" xfId="5" applyFont="1" applyFill="1" applyBorder="1" applyAlignment="1">
      <alignment horizontal="center" vertical="center"/>
    </xf>
    <xf numFmtId="0" fontId="12" fillId="2" borderId="9" xfId="5" applyFont="1" applyFill="1" applyBorder="1" applyAlignment="1">
      <alignment horizontal="center" vertical="center"/>
    </xf>
    <xf numFmtId="0" fontId="11" fillId="4" borderId="5" xfId="5" applyFont="1" applyFill="1" applyBorder="1" applyAlignment="1">
      <alignment horizontal="center" vertical="center"/>
    </xf>
    <xf numFmtId="0" fontId="28" fillId="2" borderId="24" xfId="0" applyFont="1" applyFill="1" applyBorder="1" applyAlignment="1">
      <alignment horizontal="left" wrapText="1"/>
    </xf>
    <xf numFmtId="0" fontId="28" fillId="2" borderId="0" xfId="0" applyFont="1" applyFill="1" applyAlignment="1">
      <alignment horizontal="left" wrapText="1"/>
    </xf>
    <xf numFmtId="0" fontId="4" fillId="2" borderId="24"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24" xfId="0" applyFont="1" applyFill="1" applyBorder="1" applyAlignment="1">
      <alignment horizontal="left" vertical="center" wrapText="1"/>
    </xf>
    <xf numFmtId="0" fontId="28" fillId="2" borderId="0" xfId="0" applyFont="1" applyFill="1" applyAlignment="1">
      <alignment horizontal="left"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24" xfId="0" applyFont="1" applyBorder="1" applyAlignment="1">
      <alignment horizontal="left" vertical="center" wrapText="1" indent="1"/>
    </xf>
    <xf numFmtId="0" fontId="5" fillId="0" borderId="0" xfId="0" applyFont="1" applyAlignment="1">
      <alignment horizontal="left" vertical="center" wrapText="1" indent="1"/>
    </xf>
    <xf numFmtId="0" fontId="15" fillId="16" borderId="1"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4" fillId="0" borderId="52" xfId="0" applyFont="1" applyBorder="1" applyAlignment="1">
      <alignment horizontal="center" vertical="center"/>
    </xf>
    <xf numFmtId="0" fontId="15" fillId="16"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10" fillId="4" borderId="5" xfId="5" applyFont="1" applyFill="1" applyBorder="1" applyAlignment="1">
      <alignment horizontal="center" vertical="center"/>
    </xf>
    <xf numFmtId="0" fontId="10" fillId="4" borderId="77" xfId="5" applyFont="1" applyFill="1" applyBorder="1" applyAlignment="1">
      <alignment horizontal="center" vertical="center"/>
    </xf>
    <xf numFmtId="0" fontId="10" fillId="4" borderId="31" xfId="5" applyFont="1" applyFill="1" applyBorder="1" applyAlignment="1">
      <alignment horizontal="left" vertical="center"/>
    </xf>
    <xf numFmtId="0" fontId="10" fillId="4" borderId="8" xfId="5" applyFont="1" applyFill="1" applyBorder="1" applyAlignment="1">
      <alignment horizontal="left" vertical="center"/>
    </xf>
    <xf numFmtId="0" fontId="5" fillId="2" borderId="25" xfId="0" applyFont="1" applyFill="1" applyBorder="1" applyAlignment="1">
      <alignment horizontal="left" wrapText="1"/>
    </xf>
    <xf numFmtId="0" fontId="5" fillId="2" borderId="41" xfId="0" applyFont="1" applyFill="1" applyBorder="1" applyAlignment="1">
      <alignment horizontal="left" vertical="center" wrapText="1" indent="1"/>
    </xf>
    <xf numFmtId="0" fontId="5" fillId="2" borderId="75" xfId="0" applyFont="1" applyFill="1" applyBorder="1" applyAlignment="1">
      <alignment horizontal="left" vertical="center" wrapText="1" indent="1"/>
    </xf>
    <xf numFmtId="0" fontId="5" fillId="2" borderId="42" xfId="0" applyFont="1" applyFill="1" applyBorder="1" applyAlignment="1">
      <alignment horizontal="left" vertical="center" wrapText="1" indent="1"/>
    </xf>
    <xf numFmtId="0" fontId="5" fillId="2" borderId="54" xfId="0" applyFont="1" applyFill="1" applyBorder="1" applyAlignment="1">
      <alignment horizontal="left" vertical="center" wrapText="1" indent="1"/>
    </xf>
    <xf numFmtId="0" fontId="5" fillId="2" borderId="55" xfId="0" applyFont="1" applyFill="1" applyBorder="1" applyAlignment="1">
      <alignment horizontal="left" vertical="center" wrapText="1" indent="1"/>
    </xf>
    <xf numFmtId="0" fontId="5" fillId="2" borderId="76" xfId="0" applyFont="1" applyFill="1" applyBorder="1" applyAlignment="1">
      <alignment horizontal="left" vertical="center" wrapText="1" indent="1"/>
    </xf>
    <xf numFmtId="0" fontId="5" fillId="2" borderId="56" xfId="0" applyFont="1" applyFill="1" applyBorder="1" applyAlignment="1">
      <alignment horizontal="left" vertical="center" wrapText="1" indent="1"/>
    </xf>
    <xf numFmtId="0" fontId="5" fillId="2" borderId="57" xfId="0" applyFont="1" applyFill="1" applyBorder="1" applyAlignment="1">
      <alignment horizontal="left" vertical="center" wrapText="1" indent="1"/>
    </xf>
    <xf numFmtId="0" fontId="5" fillId="2" borderId="0" xfId="0" applyFont="1" applyFill="1" applyAlignment="1">
      <alignment horizontal="center" wrapText="1"/>
    </xf>
    <xf numFmtId="0" fontId="14" fillId="0" borderId="42" xfId="0" applyFont="1" applyBorder="1" applyAlignment="1">
      <alignment horizontal="left" vertical="center" wrapText="1"/>
    </xf>
    <xf numFmtId="0" fontId="15" fillId="16" borderId="1" xfId="5" applyFont="1" applyFill="1" applyBorder="1" applyAlignment="1">
      <alignment horizontal="center" vertical="center"/>
    </xf>
    <xf numFmtId="0" fontId="15" fillId="16" borderId="4" xfId="5" applyFont="1" applyFill="1" applyBorder="1" applyAlignment="1">
      <alignment horizontal="center" vertical="center"/>
    </xf>
    <xf numFmtId="0" fontId="15" fillId="16" borderId="27"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14" fillId="0" borderId="52" xfId="0" applyFont="1" applyBorder="1" applyAlignment="1">
      <alignment horizontal="left" vertical="center" wrapText="1"/>
    </xf>
    <xf numFmtId="0" fontId="15" fillId="16" borderId="1" xfId="5" applyFont="1" applyFill="1" applyBorder="1" applyAlignment="1">
      <alignment horizontal="center" vertical="center" wrapText="1"/>
    </xf>
    <xf numFmtId="0" fontId="15" fillId="16" borderId="4" xfId="5"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7"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5" fillId="2" borderId="62" xfId="0" applyFont="1" applyFill="1" applyBorder="1" applyAlignment="1">
      <alignment horizontal="left" vertical="center" wrapText="1" indent="1"/>
    </xf>
    <xf numFmtId="0" fontId="5" fillId="2" borderId="81" xfId="0" applyFont="1" applyFill="1" applyBorder="1" applyAlignment="1">
      <alignment horizontal="left" vertical="center" wrapText="1" indent="1"/>
    </xf>
    <xf numFmtId="0" fontId="5" fillId="2" borderId="63" xfId="0" applyFont="1" applyFill="1" applyBorder="1" applyAlignment="1">
      <alignment horizontal="left" vertical="center" wrapText="1" indent="1"/>
    </xf>
    <xf numFmtId="0" fontId="5" fillId="2" borderId="74" xfId="0" applyFont="1" applyFill="1" applyBorder="1" applyAlignment="1">
      <alignment horizontal="left" vertical="center" wrapText="1" indent="1"/>
    </xf>
    <xf numFmtId="0" fontId="10" fillId="4" borderId="7" xfId="5" applyFont="1" applyFill="1" applyBorder="1" applyAlignment="1">
      <alignment horizontal="left" vertical="center"/>
    </xf>
    <xf numFmtId="0" fontId="15" fillId="16" borderId="79" xfId="0" applyFont="1" applyFill="1" applyBorder="1" applyAlignment="1">
      <alignment horizontal="center" vertical="center" wrapText="1"/>
    </xf>
    <xf numFmtId="0" fontId="15" fillId="16" borderId="80"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6" fillId="4" borderId="8" xfId="5" applyFont="1" applyFill="1" applyBorder="1" applyAlignment="1">
      <alignment horizontal="center" vertical="center"/>
    </xf>
    <xf numFmtId="0" fontId="11" fillId="4" borderId="9" xfId="5" applyFont="1" applyFill="1" applyBorder="1" applyAlignment="1">
      <alignment horizontal="center"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1" fillId="13" borderId="3" xfId="0" applyFont="1" applyFill="1" applyBorder="1" applyAlignment="1">
      <alignment horizontal="center" vertical="center"/>
    </xf>
    <xf numFmtId="0" fontId="41" fillId="13" borderId="4" xfId="0" applyFont="1" applyFill="1" applyBorder="1" applyAlignment="1">
      <alignment horizontal="center" vertical="center"/>
    </xf>
    <xf numFmtId="0" fontId="41" fillId="13" borderId="5" xfId="0" applyFont="1" applyFill="1" applyBorder="1" applyAlignment="1">
      <alignment horizontal="center" vertical="center"/>
    </xf>
    <xf numFmtId="0" fontId="41" fillId="13" borderId="6" xfId="0" applyFont="1" applyFill="1" applyBorder="1" applyAlignment="1">
      <alignment horizontal="center" vertical="center"/>
    </xf>
    <xf numFmtId="0" fontId="15" fillId="16" borderId="24" xfId="0" applyFont="1" applyFill="1" applyBorder="1" applyAlignment="1">
      <alignment horizontal="center" vertical="center" wrapText="1"/>
    </xf>
    <xf numFmtId="0" fontId="41" fillId="9" borderId="1" xfId="0" applyFont="1" applyFill="1" applyBorder="1" applyAlignment="1">
      <alignment horizontal="center" vertical="center"/>
    </xf>
    <xf numFmtId="0" fontId="41" fillId="9" borderId="2" xfId="0" applyFont="1" applyFill="1" applyBorder="1" applyAlignment="1">
      <alignment horizontal="center" vertical="center"/>
    </xf>
    <xf numFmtId="0" fontId="41" fillId="9" borderId="3" xfId="0" applyFont="1" applyFill="1" applyBorder="1" applyAlignment="1">
      <alignment horizontal="center" vertical="center"/>
    </xf>
    <xf numFmtId="0" fontId="41" fillId="9" borderId="4" xfId="0" applyFont="1" applyFill="1" applyBorder="1" applyAlignment="1">
      <alignment horizontal="center" vertical="center"/>
    </xf>
    <xf numFmtId="0" fontId="41" fillId="9" borderId="5" xfId="0" applyFont="1" applyFill="1" applyBorder="1" applyAlignment="1">
      <alignment horizontal="center" vertical="center"/>
    </xf>
    <xf numFmtId="0" fontId="41" fillId="9" borderId="6" xfId="0" applyFont="1" applyFill="1" applyBorder="1" applyAlignment="1">
      <alignment horizontal="center" vertical="center"/>
    </xf>
    <xf numFmtId="0" fontId="41" fillId="10" borderId="1" xfId="0" applyFont="1" applyFill="1" applyBorder="1" applyAlignment="1">
      <alignment horizontal="center" vertical="center"/>
    </xf>
    <xf numFmtId="0" fontId="41" fillId="10" borderId="2" xfId="0" applyFont="1" applyFill="1" applyBorder="1" applyAlignment="1">
      <alignment horizontal="center" vertical="center"/>
    </xf>
    <xf numFmtId="0" fontId="41" fillId="10" borderId="3" xfId="0" applyFont="1" applyFill="1" applyBorder="1" applyAlignment="1">
      <alignment horizontal="center" vertical="center"/>
    </xf>
    <xf numFmtId="0" fontId="41" fillId="10" borderId="24" xfId="0" applyFont="1" applyFill="1" applyBorder="1" applyAlignment="1">
      <alignment horizontal="center" vertical="center"/>
    </xf>
    <xf numFmtId="0" fontId="41" fillId="10" borderId="0" xfId="0" applyFont="1" applyFill="1" applyAlignment="1">
      <alignment horizontal="center" vertical="center"/>
    </xf>
    <xf numFmtId="0" fontId="41" fillId="10" borderId="25" xfId="0" applyFont="1" applyFill="1" applyBorder="1" applyAlignment="1">
      <alignment horizontal="center" vertical="center"/>
    </xf>
    <xf numFmtId="0" fontId="41" fillId="11" borderId="1" xfId="0" applyFont="1" applyFill="1" applyBorder="1" applyAlignment="1">
      <alignment horizontal="center" vertical="center"/>
    </xf>
    <xf numFmtId="0" fontId="41" fillId="11" borderId="3" xfId="0" applyFont="1" applyFill="1" applyBorder="1" applyAlignment="1">
      <alignment horizontal="center" vertical="center"/>
    </xf>
    <xf numFmtId="0" fontId="41" fillId="11" borderId="4" xfId="0" applyFont="1" applyFill="1" applyBorder="1" applyAlignment="1">
      <alignment horizontal="center" vertical="center"/>
    </xf>
    <xf numFmtId="0" fontId="41" fillId="11" borderId="6" xfId="0" applyFont="1" applyFill="1" applyBorder="1" applyAlignment="1">
      <alignment horizontal="center" vertical="center"/>
    </xf>
    <xf numFmtId="0" fontId="41" fillId="12" borderId="1" xfId="0" applyFont="1" applyFill="1" applyBorder="1" applyAlignment="1">
      <alignment horizontal="center" vertical="center"/>
    </xf>
    <xf numFmtId="0" fontId="41" fillId="12" borderId="3" xfId="0" applyFont="1" applyFill="1" applyBorder="1" applyAlignment="1">
      <alignment horizontal="center" vertical="center"/>
    </xf>
    <xf numFmtId="0" fontId="41" fillId="12" borderId="4" xfId="0" applyFont="1" applyFill="1" applyBorder="1" applyAlignment="1">
      <alignment horizontal="center" vertical="center"/>
    </xf>
    <xf numFmtId="0" fontId="41" fillId="12" borderId="6" xfId="0" applyFont="1" applyFill="1" applyBorder="1" applyAlignment="1">
      <alignment horizontal="center" vertical="center"/>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15" fillId="16" borderId="18" xfId="0" applyFont="1" applyFill="1" applyBorder="1" applyAlignment="1">
      <alignment horizontal="center" vertical="center"/>
    </xf>
    <xf numFmtId="0" fontId="15" fillId="16" borderId="27" xfId="0" applyFont="1" applyFill="1" applyBorder="1" applyAlignment="1">
      <alignment horizontal="center" vertical="center"/>
    </xf>
  </cellXfs>
  <cellStyles count="10">
    <cellStyle name="Hipervínculo" xfId="4" builtinId="8"/>
    <cellStyle name="Millares" xfId="1" builtinId="3"/>
    <cellStyle name="Millares [0]" xfId="2" builtinId="6"/>
    <cellStyle name="Millares 2" xfId="9" xr:uid="{00000000-0005-0000-0000-000003000000}"/>
    <cellStyle name="Millares 2 2" xfId="8" xr:uid="{00000000-0005-0000-0000-000004000000}"/>
    <cellStyle name="Millares 2 3" xfId="6" xr:uid="{00000000-0005-0000-0000-000005000000}"/>
    <cellStyle name="Normal" xfId="0" builtinId="0"/>
    <cellStyle name="Normal 2" xfId="5" xr:uid="{00000000-0005-0000-0000-000007000000}"/>
    <cellStyle name="Normal 3" xfId="7" xr:uid="{00000000-0005-0000-0000-000008000000}"/>
    <cellStyle name="Porcentaje" xfId="3" builtinId="5"/>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Consecutivos!L5"/><Relationship Id="rId1" Type="http://schemas.openxmlformats.org/officeDocument/2006/relationships/hyperlink" Target="#'Muestreo integridad'!J5"/></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hyperlink" Target="#Consecutivos!K20:K69"/></Relationships>
</file>

<file path=xl/drawings/_rels/drawing4.xml.rels><?xml version="1.0" encoding="UTF-8" standalone="yes"?>
<Relationships xmlns="http://schemas.openxmlformats.org/package/2006/relationships"><Relationship Id="rId1" Type="http://schemas.openxmlformats.org/officeDocument/2006/relationships/hyperlink" Target="#'Muestra Control Interno'!J5"/></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619125</xdr:colOff>
      <xdr:row>11</xdr:row>
      <xdr:rowOff>0</xdr:rowOff>
    </xdr:from>
    <xdr:to>
      <xdr:col>8</xdr:col>
      <xdr:colOff>1419225</xdr:colOff>
      <xdr:row>12</xdr:row>
      <xdr:rowOff>47625</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0734675" y="2857500"/>
          <a:ext cx="8001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rgbClr val="FF0000"/>
              </a:solidFill>
              <a:latin typeface="Arial" panose="020B0604020202020204" pitchFamily="34" charset="0"/>
              <a:cs typeface="Arial" panose="020B0604020202020204" pitchFamily="34" charset="0"/>
            </a:rPr>
            <a:t>DC-2-1</a:t>
          </a:r>
        </a:p>
      </xdr:txBody>
    </xdr:sp>
    <xdr:clientData/>
  </xdr:twoCellAnchor>
  <mc:AlternateContent xmlns:mc="http://schemas.openxmlformats.org/markup-compatibility/2006">
    <mc:Choice xmlns:a14="http://schemas.microsoft.com/office/drawing/2010/main" Requires="a14">
      <xdr:twoCellAnchor>
        <xdr:from>
          <xdr:col>2</xdr:col>
          <xdr:colOff>447675</xdr:colOff>
          <xdr:row>68</xdr:row>
          <xdr:rowOff>19050</xdr:rowOff>
        </xdr:from>
        <xdr:to>
          <xdr:col>3</xdr:col>
          <xdr:colOff>1514475</xdr:colOff>
          <xdr:row>72</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19050">
              <a:solidFill>
                <a:srgbClr val="002060"/>
              </a:solidFill>
              <a:miter lim="800000"/>
              <a:headEnd/>
              <a:tailEnd/>
            </a:ln>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1600200</xdr:colOff>
          <xdr:row>68</xdr:row>
          <xdr:rowOff>19050</xdr:rowOff>
        </xdr:from>
        <xdr:to>
          <xdr:col>7</xdr:col>
          <xdr:colOff>533400</xdr:colOff>
          <xdr:row>72</xdr:row>
          <xdr:rowOff>133350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19050">
              <a:solidFill>
                <a:srgbClr val="002060"/>
              </a:solidFill>
              <a:miter lim="800000"/>
              <a:headEnd/>
              <a:tailEnd/>
            </a:ln>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628650</xdr:colOff>
          <xdr:row>68</xdr:row>
          <xdr:rowOff>19050</xdr:rowOff>
        </xdr:from>
        <xdr:to>
          <xdr:col>9</xdr:col>
          <xdr:colOff>1200150</xdr:colOff>
          <xdr:row>72</xdr:row>
          <xdr:rowOff>123825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19050">
              <a:solidFill>
                <a:srgbClr val="002060"/>
              </a:solidFill>
              <a:miter lim="800000"/>
              <a:headEnd/>
              <a:tailEnd/>
            </a:ln>
            <a:extLst>
              <a:ext uri="{909E8E84-426E-40DD-AFC4-6F175D3DCCD1}">
                <a14:hiddenFill>
                  <a:solidFill>
                    <a:srgbClr val="FFFFFF"/>
                  </a:solidFill>
                </a14:hiddenFill>
              </a:ext>
            </a:extLst>
          </xdr:spPr>
        </xdr:sp>
        <xdr:clientData/>
      </xdr:twoCellAnchor>
    </mc:Choice>
    <mc:Fallback/>
  </mc:AlternateContent>
  <xdr:twoCellAnchor>
    <xdr:from>
      <xdr:col>6</xdr:col>
      <xdr:colOff>542925</xdr:colOff>
      <xdr:row>61</xdr:row>
      <xdr:rowOff>238125</xdr:rowOff>
    </xdr:from>
    <xdr:to>
      <xdr:col>6</xdr:col>
      <xdr:colOff>1095375</xdr:colOff>
      <xdr:row>62</xdr:row>
      <xdr:rowOff>200025</xdr:rowOff>
    </xdr:to>
    <xdr:sp macro="" textlink="">
      <xdr:nvSpPr>
        <xdr:cNvPr id="7" name="CuadroTexto 6">
          <a:hlinkClick xmlns:r="http://schemas.openxmlformats.org/officeDocument/2006/relationships" r:id="rId2"/>
          <a:extLst>
            <a:ext uri="{FF2B5EF4-FFF2-40B4-BE49-F238E27FC236}">
              <a16:creationId xmlns:a16="http://schemas.microsoft.com/office/drawing/2014/main" id="{00000000-0008-0000-0100-000007000000}"/>
            </a:ext>
          </a:extLst>
        </xdr:cNvPr>
        <xdr:cNvSpPr txBox="1"/>
      </xdr:nvSpPr>
      <xdr:spPr>
        <a:xfrm>
          <a:off x="7991475" y="14039850"/>
          <a:ext cx="5524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rgbClr val="FF0000"/>
              </a:solidFill>
              <a:latin typeface="Arial" panose="020B0604020202020204" pitchFamily="34" charset="0"/>
              <a:cs typeface="Arial" panose="020B0604020202020204" pitchFamily="34" charset="0"/>
            </a:rPr>
            <a:t>DC-3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20</xdr:row>
      <xdr:rowOff>142875</xdr:rowOff>
    </xdr:from>
    <xdr:to>
      <xdr:col>6</xdr:col>
      <xdr:colOff>431006</xdr:colOff>
      <xdr:row>24</xdr:row>
      <xdr:rowOff>160899</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076450" y="5086350"/>
          <a:ext cx="3793331" cy="932424"/>
        </a:xfrm>
        <a:prstGeom prst="rect">
          <a:avLst/>
        </a:prstGeom>
      </xdr:spPr>
    </xdr:pic>
    <xdr:clientData/>
  </xdr:twoCellAnchor>
  <xdr:oneCellAnchor>
    <xdr:from>
      <xdr:col>3</xdr:col>
      <xdr:colOff>438150</xdr:colOff>
      <xdr:row>12</xdr:row>
      <xdr:rowOff>152400</xdr:rowOff>
    </xdr:from>
    <xdr:ext cx="2324100" cy="47596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1152525" y="3714750"/>
              <a:ext cx="2324100"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400" b="0" i="1">
                        <a:latin typeface="Cambria Math" panose="02040503050406030204" pitchFamily="18" charset="0"/>
                      </a:rPr>
                      <m:t>𝑛</m:t>
                    </m:r>
                    <m:r>
                      <a:rPr lang="es-CO" sz="1400" b="0" i="1">
                        <a:latin typeface="Cambria Math" panose="02040503050406030204" pitchFamily="18" charset="0"/>
                      </a:rPr>
                      <m:t>=</m:t>
                    </m:r>
                    <m:f>
                      <m:fPr>
                        <m:ctrlPr>
                          <a:rPr lang="es-CO" sz="1400" b="0" i="1">
                            <a:latin typeface="Cambria Math" panose="02040503050406030204" pitchFamily="18" charset="0"/>
                          </a:rPr>
                        </m:ctrlPr>
                      </m:fPr>
                      <m:num>
                        <m:sSup>
                          <m:sSupPr>
                            <m:ctrlPr>
                              <a:rPr lang="es-CO" sz="1400" b="0" i="1">
                                <a:solidFill>
                                  <a:schemeClr val="tx1"/>
                                </a:solidFill>
                                <a:effectLst/>
                                <a:latin typeface="Cambria Math" panose="02040503050406030204" pitchFamily="18" charset="0"/>
                                <a:ea typeface="+mn-ea"/>
                                <a:cs typeface="+mn-cs"/>
                              </a:rPr>
                            </m:ctrlPr>
                          </m:sSupPr>
                          <m:e>
                            <m:r>
                              <a:rPr lang="es-CO" sz="1400" b="0" i="1">
                                <a:solidFill>
                                  <a:schemeClr val="tx1"/>
                                </a:solidFill>
                                <a:effectLst/>
                                <a:latin typeface="Cambria Math" panose="02040503050406030204" pitchFamily="18" charset="0"/>
                                <a:ea typeface="+mn-ea"/>
                                <a:cs typeface="+mn-cs"/>
                              </a:rPr>
                              <m:t>𝑍</m:t>
                            </m:r>
                          </m:e>
                          <m:sup>
                            <m:r>
                              <a:rPr lang="es-CO" sz="1400" b="0" i="1">
                                <a:solidFill>
                                  <a:schemeClr val="tx1"/>
                                </a:solidFill>
                                <a:effectLst/>
                                <a:latin typeface="Cambria Math" panose="02040503050406030204" pitchFamily="18" charset="0"/>
                                <a:ea typeface="+mn-ea"/>
                                <a:cs typeface="+mn-cs"/>
                              </a:rPr>
                              <m:t>2</m:t>
                            </m:r>
                          </m:sup>
                        </m:sSup>
                        <m:r>
                          <a:rPr lang="es-CO" sz="1400" b="0" i="1">
                            <a:solidFill>
                              <a:schemeClr val="tx1"/>
                            </a:solidFill>
                            <a:effectLst/>
                            <a:latin typeface="Cambria Math" panose="02040503050406030204" pitchFamily="18" charset="0"/>
                            <a:ea typeface="+mn-ea"/>
                            <a:cs typeface="+mn-cs"/>
                          </a:rPr>
                          <m:t>𝑝</m:t>
                        </m:r>
                        <m:r>
                          <a:rPr lang="es-CO" sz="1400" b="0" i="1">
                            <a:solidFill>
                              <a:schemeClr val="tx1"/>
                            </a:solidFill>
                            <a:effectLst/>
                            <a:latin typeface="Cambria Math" panose="02040503050406030204" pitchFamily="18" charset="0"/>
                            <a:ea typeface="+mn-ea"/>
                            <a:cs typeface="+mn-cs"/>
                          </a:rPr>
                          <m:t>(1−</m:t>
                        </m:r>
                        <m:r>
                          <a:rPr lang="es-CO" sz="1400" b="0" i="1">
                            <a:solidFill>
                              <a:schemeClr val="tx1"/>
                            </a:solidFill>
                            <a:effectLst/>
                            <a:latin typeface="Cambria Math" panose="02040503050406030204" pitchFamily="18" charset="0"/>
                            <a:ea typeface="+mn-ea"/>
                            <a:cs typeface="+mn-cs"/>
                          </a:rPr>
                          <m:t>𝑝</m:t>
                        </m:r>
                        <m:r>
                          <a:rPr lang="es-CO" sz="1400" b="0" i="1">
                            <a:solidFill>
                              <a:schemeClr val="tx1"/>
                            </a:solidFill>
                            <a:effectLst/>
                            <a:latin typeface="Cambria Math" panose="02040503050406030204" pitchFamily="18" charset="0"/>
                            <a:ea typeface="+mn-ea"/>
                            <a:cs typeface="+mn-cs"/>
                          </a:rPr>
                          <m:t>)</m:t>
                        </m:r>
                        <m:r>
                          <a:rPr lang="es-CO" sz="1400" b="0" i="1">
                            <a:solidFill>
                              <a:schemeClr val="tx1"/>
                            </a:solidFill>
                            <a:effectLst/>
                            <a:latin typeface="Cambria Math" panose="02040503050406030204" pitchFamily="18" charset="0"/>
                            <a:ea typeface="+mn-ea"/>
                            <a:cs typeface="+mn-cs"/>
                          </a:rPr>
                          <m:t>𝑁</m:t>
                        </m:r>
                      </m:num>
                      <m:den>
                        <m:sSup>
                          <m:sSupPr>
                            <m:ctrlPr>
                              <a:rPr lang="es-CO" sz="1400" b="0" i="1">
                                <a:latin typeface="Cambria Math" panose="02040503050406030204" pitchFamily="18" charset="0"/>
                              </a:rPr>
                            </m:ctrlPr>
                          </m:sSupPr>
                          <m:e>
                            <m:r>
                              <a:rPr lang="es-CO" sz="1400" b="0" i="1">
                                <a:latin typeface="Cambria Math" panose="02040503050406030204" pitchFamily="18" charset="0"/>
                              </a:rPr>
                              <m:t>𝑒</m:t>
                            </m:r>
                          </m:e>
                          <m:sup>
                            <m:r>
                              <a:rPr lang="es-CO" sz="1400" b="0" i="1">
                                <a:latin typeface="Cambria Math" panose="02040503050406030204" pitchFamily="18" charset="0"/>
                              </a:rPr>
                              <m:t>2</m:t>
                            </m:r>
                          </m:sup>
                        </m:sSup>
                        <m:d>
                          <m:dPr>
                            <m:ctrlPr>
                              <a:rPr lang="es-CO" sz="1400" b="0" i="1">
                                <a:latin typeface="Cambria Math" panose="02040503050406030204" pitchFamily="18" charset="0"/>
                              </a:rPr>
                            </m:ctrlPr>
                          </m:dPr>
                          <m:e>
                            <m:r>
                              <a:rPr lang="es-CO" sz="1400" b="0" i="1">
                                <a:latin typeface="Cambria Math" panose="02040503050406030204" pitchFamily="18" charset="0"/>
                              </a:rPr>
                              <m:t>𝑁</m:t>
                            </m:r>
                            <m:r>
                              <a:rPr lang="es-CO" sz="1400" b="0" i="1">
                                <a:latin typeface="Cambria Math" panose="02040503050406030204" pitchFamily="18" charset="0"/>
                              </a:rPr>
                              <m:t>−1</m:t>
                            </m:r>
                          </m:e>
                        </m:d>
                        <m:r>
                          <a:rPr lang="es-CO" sz="1400" b="0" i="1">
                            <a:latin typeface="Cambria Math" panose="02040503050406030204" pitchFamily="18" charset="0"/>
                          </a:rPr>
                          <m:t>+</m:t>
                        </m:r>
                        <m:sSup>
                          <m:sSupPr>
                            <m:ctrlPr>
                              <a:rPr lang="es-CO" sz="1400" b="0" i="1">
                                <a:latin typeface="Cambria Math" panose="02040503050406030204" pitchFamily="18" charset="0"/>
                              </a:rPr>
                            </m:ctrlPr>
                          </m:sSupPr>
                          <m:e>
                            <m:r>
                              <a:rPr lang="es-CO" sz="1400" b="0" i="1">
                                <a:latin typeface="Cambria Math" panose="02040503050406030204" pitchFamily="18" charset="0"/>
                              </a:rPr>
                              <m:t>𝑍</m:t>
                            </m:r>
                          </m:e>
                          <m:sup>
                            <m:r>
                              <a:rPr lang="es-CO" sz="1400" b="0" i="1">
                                <a:latin typeface="Cambria Math" panose="02040503050406030204" pitchFamily="18" charset="0"/>
                              </a:rPr>
                              <m:t>2</m:t>
                            </m:r>
                          </m:sup>
                        </m:sSup>
                        <m:r>
                          <a:rPr lang="es-CO" sz="1400" b="0" i="1">
                            <a:latin typeface="Cambria Math" panose="02040503050406030204" pitchFamily="18" charset="0"/>
                          </a:rPr>
                          <m:t>𝑝</m:t>
                        </m:r>
                        <m:r>
                          <a:rPr lang="es-CO" sz="1400" b="0" i="1">
                            <a:latin typeface="Cambria Math" panose="02040503050406030204" pitchFamily="18" charset="0"/>
                          </a:rPr>
                          <m:t>(1−</m:t>
                        </m:r>
                        <m:r>
                          <a:rPr lang="es-CO" sz="1400" b="0" i="1">
                            <a:latin typeface="Cambria Math" panose="02040503050406030204" pitchFamily="18" charset="0"/>
                          </a:rPr>
                          <m:t>𝑝</m:t>
                        </m:r>
                        <m:r>
                          <a:rPr lang="es-CO" sz="1400" b="0" i="1">
                            <a:latin typeface="Cambria Math" panose="02040503050406030204" pitchFamily="18" charset="0"/>
                          </a:rPr>
                          <m:t>)</m:t>
                        </m:r>
                      </m:den>
                    </m:f>
                  </m:oMath>
                </m:oMathPara>
              </a14:m>
              <a:endParaRPr lang="es-CO" sz="1400"/>
            </a:p>
          </xdr:txBody>
        </xdr:sp>
      </mc:Choice>
      <mc:Fallback xmlns="">
        <xdr:sp macro="" textlink="">
          <xdr:nvSpPr>
            <xdr:cNvPr id="5" name="CuadroTexto 4">
              <a:extLst>
                <a:ext uri="{FF2B5EF4-FFF2-40B4-BE49-F238E27FC236}">
                  <a16:creationId xmlns:a16="http://schemas.microsoft.com/office/drawing/2014/main" id="{31BD2CB7-9519-49DF-98DD-9CA7582F7BB6}"/>
                </a:ext>
              </a:extLst>
            </xdr:cNvPr>
            <xdr:cNvSpPr txBox="1"/>
          </xdr:nvSpPr>
          <xdr:spPr>
            <a:xfrm>
              <a:off x="1152525" y="3714750"/>
              <a:ext cx="2324100"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b="0" i="0">
                  <a:latin typeface="Cambria Math" panose="02040503050406030204" pitchFamily="18" charset="0"/>
                </a:rPr>
                <a:t>𝑛=(</a:t>
              </a:r>
              <a:r>
                <a:rPr lang="es-CO" sz="1400" b="0" i="0">
                  <a:solidFill>
                    <a:schemeClr val="tx1"/>
                  </a:solidFill>
                  <a:effectLst/>
                  <a:latin typeface="Cambria Math" panose="02040503050406030204" pitchFamily="18" charset="0"/>
                  <a:ea typeface="+mn-ea"/>
                  <a:cs typeface="+mn-cs"/>
                </a:rPr>
                <a:t>𝑍^2 𝑝(1−𝑝)𝑁)/(</a:t>
              </a:r>
              <a:r>
                <a:rPr lang="es-CO" sz="1400" b="0" i="0">
                  <a:latin typeface="Cambria Math" panose="02040503050406030204" pitchFamily="18" charset="0"/>
                </a:rPr>
                <a:t>𝑒^2 (𝑁−1)+𝑍^2 𝑝(1−𝑝))</a:t>
              </a:r>
              <a:endParaRPr lang="es-CO" sz="1400"/>
            </a:p>
          </xdr:txBody>
        </xdr:sp>
      </mc:Fallback>
    </mc:AlternateContent>
    <xdr:clientData/>
  </xdr:oneCellAnchor>
  <xdr:oneCellAnchor>
    <xdr:from>
      <xdr:col>7</xdr:col>
      <xdr:colOff>97631</xdr:colOff>
      <xdr:row>12</xdr:row>
      <xdr:rowOff>142875</xdr:rowOff>
    </xdr:from>
    <xdr:ext cx="2819400" cy="500650"/>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4612481" y="3705225"/>
              <a:ext cx="281940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600" b="0" i="1">
                            <a:latin typeface="Cambria Math" panose="02040503050406030204" pitchFamily="18" charset="0"/>
                          </a:rPr>
                        </m:ctrlPr>
                      </m:sSubPr>
                      <m:e>
                        <m:r>
                          <a:rPr lang="es-CO" sz="1600" b="0" i="1">
                            <a:latin typeface="Cambria Math" panose="02040503050406030204" pitchFamily="18" charset="0"/>
                          </a:rPr>
                          <m:t>𝑛</m:t>
                        </m:r>
                      </m:e>
                      <m:sub>
                        <m:r>
                          <a:rPr lang="es-CO" sz="1600" b="0" i="1">
                            <a:latin typeface="Cambria Math" panose="02040503050406030204" pitchFamily="18" charset="0"/>
                          </a:rPr>
                          <m:t>h</m:t>
                        </m:r>
                      </m:sub>
                    </m:sSub>
                    <m:r>
                      <a:rPr lang="es-CO" sz="1600" b="0" i="1">
                        <a:latin typeface="Cambria Math" panose="02040503050406030204" pitchFamily="18" charset="0"/>
                      </a:rPr>
                      <m:t>= </m:t>
                    </m:r>
                    <m:f>
                      <m:fPr>
                        <m:ctrlPr>
                          <a:rPr lang="es-CO" sz="1600" b="0" i="1">
                            <a:latin typeface="Cambria Math" panose="02040503050406030204" pitchFamily="18" charset="0"/>
                          </a:rPr>
                        </m:ctrlPr>
                      </m:fPr>
                      <m:num>
                        <m:sSup>
                          <m:sSupPr>
                            <m:ctrlPr>
                              <a:rPr lang="es-CO" sz="1600" b="0" i="1">
                                <a:latin typeface="Cambria Math" panose="02040503050406030204" pitchFamily="18" charset="0"/>
                              </a:rPr>
                            </m:ctrlPr>
                          </m:sSupPr>
                          <m:e>
                            <m:r>
                              <a:rPr lang="es-CO" sz="1600" b="0" i="1">
                                <a:latin typeface="Cambria Math" panose="02040503050406030204" pitchFamily="18" charset="0"/>
                              </a:rPr>
                              <m:t>𝑍</m:t>
                            </m:r>
                          </m:e>
                          <m:sup>
                            <m:r>
                              <a:rPr lang="es-CO" sz="1600" b="0" i="1">
                                <a:latin typeface="Cambria Math" panose="02040503050406030204" pitchFamily="18" charset="0"/>
                              </a:rPr>
                              <m:t>2</m:t>
                            </m:r>
                          </m:sup>
                        </m:sSup>
                        <m:nary>
                          <m:naryPr>
                            <m:chr m:val="∑"/>
                            <m:limLoc m:val="subSup"/>
                            <m:ctrlPr>
                              <a:rPr lang="es-CO" sz="1600" b="0" i="1">
                                <a:latin typeface="Cambria Math" panose="02040503050406030204" pitchFamily="18" charset="0"/>
                              </a:rPr>
                            </m:ctrlPr>
                          </m:naryPr>
                          <m:sub>
                            <m:r>
                              <m:rPr>
                                <m:brk m:alnAt="25"/>
                              </m:rPr>
                              <a:rPr lang="es-CO" sz="1600" b="0" i="1">
                                <a:latin typeface="Cambria Math" panose="02040503050406030204" pitchFamily="18" charset="0"/>
                              </a:rPr>
                              <m:t>h</m:t>
                            </m:r>
                            <m:r>
                              <a:rPr lang="es-CO" sz="1600" b="0" i="1">
                                <a:latin typeface="Cambria Math" panose="02040503050406030204" pitchFamily="18" charset="0"/>
                              </a:rPr>
                              <m:t>=1</m:t>
                            </m:r>
                          </m:sub>
                          <m:sup>
                            <m:r>
                              <a:rPr lang="es-CO" sz="1600" b="0" i="1">
                                <a:latin typeface="Cambria Math" panose="02040503050406030204" pitchFamily="18" charset="0"/>
                              </a:rPr>
                              <m:t>𝐿</m:t>
                            </m:r>
                          </m:sup>
                          <m:e>
                            <m:sSub>
                              <m:sSubPr>
                                <m:ctrlPr>
                                  <a:rPr lang="es-CO" sz="1600" b="0" i="1">
                                    <a:latin typeface="Cambria Math" panose="02040503050406030204" pitchFamily="18" charset="0"/>
                                  </a:rPr>
                                </m:ctrlPr>
                              </m:sSubPr>
                              <m:e>
                                <m:r>
                                  <a:rPr lang="es-CO" sz="1600" b="0" i="1">
                                    <a:latin typeface="Cambria Math" panose="02040503050406030204" pitchFamily="18" charset="0"/>
                                  </a:rPr>
                                  <m:t>𝑊</m:t>
                                </m:r>
                              </m:e>
                              <m:sub>
                                <m:r>
                                  <a:rPr lang="es-CO" sz="1600" b="0" i="1">
                                    <a:latin typeface="Cambria Math" panose="02040503050406030204" pitchFamily="18" charset="0"/>
                                  </a:rPr>
                                  <m:t>h</m:t>
                                </m:r>
                              </m:sub>
                            </m:sSub>
                            <m:sSub>
                              <m:sSubPr>
                                <m:ctrlPr>
                                  <a:rPr lang="es-CO" sz="1600" b="0" i="1">
                                    <a:latin typeface="Cambria Math" panose="02040503050406030204" pitchFamily="18" charset="0"/>
                                  </a:rPr>
                                </m:ctrlPr>
                              </m:sSubPr>
                              <m:e>
                                <m:r>
                                  <a:rPr lang="es-CO" sz="1600" b="0" i="1">
                                    <a:latin typeface="Cambria Math" panose="02040503050406030204" pitchFamily="18" charset="0"/>
                                  </a:rPr>
                                  <m:t>𝑝</m:t>
                                </m:r>
                              </m:e>
                              <m:sub>
                                <m:r>
                                  <a:rPr lang="es-CO" sz="1600" b="0" i="1">
                                    <a:latin typeface="Cambria Math" panose="02040503050406030204" pitchFamily="18" charset="0"/>
                                  </a:rPr>
                                  <m:t>h</m:t>
                                </m:r>
                              </m:sub>
                            </m:sSub>
                            <m:r>
                              <a:rPr lang="es-CO" sz="1600" b="0" i="1">
                                <a:latin typeface="Cambria Math" panose="02040503050406030204" pitchFamily="18" charset="0"/>
                              </a:rPr>
                              <m:t>(1−</m:t>
                            </m:r>
                            <m:sSub>
                              <m:sSubPr>
                                <m:ctrlPr>
                                  <a:rPr lang="es-CO" sz="1600" b="0" i="1">
                                    <a:latin typeface="Cambria Math" panose="02040503050406030204" pitchFamily="18" charset="0"/>
                                  </a:rPr>
                                </m:ctrlPr>
                              </m:sSubPr>
                              <m:e>
                                <m:r>
                                  <a:rPr lang="es-CO" sz="1600" b="0" i="1">
                                    <a:latin typeface="Cambria Math" panose="02040503050406030204" pitchFamily="18" charset="0"/>
                                  </a:rPr>
                                  <m:t>𝑝</m:t>
                                </m:r>
                              </m:e>
                              <m:sub>
                                <m:r>
                                  <a:rPr lang="es-CO" sz="1600" b="0" i="1">
                                    <a:latin typeface="Cambria Math" panose="02040503050406030204" pitchFamily="18" charset="0"/>
                                  </a:rPr>
                                  <m:t>h</m:t>
                                </m:r>
                              </m:sub>
                            </m:sSub>
                            <m:r>
                              <a:rPr lang="es-CO" sz="1600" b="0" i="1">
                                <a:latin typeface="Cambria Math" panose="02040503050406030204" pitchFamily="18" charset="0"/>
                              </a:rPr>
                              <m:t>)</m:t>
                            </m:r>
                          </m:e>
                        </m:nary>
                      </m:num>
                      <m:den>
                        <m:sSup>
                          <m:sSupPr>
                            <m:ctrlPr>
                              <a:rPr lang="es-CO" sz="1600" b="0" i="1">
                                <a:latin typeface="Cambria Math" panose="02040503050406030204" pitchFamily="18" charset="0"/>
                              </a:rPr>
                            </m:ctrlPr>
                          </m:sSupPr>
                          <m:e>
                            <m:r>
                              <a:rPr lang="es-CO" sz="1600" b="0" i="1">
                                <a:latin typeface="Cambria Math" panose="02040503050406030204" pitchFamily="18" charset="0"/>
                              </a:rPr>
                              <m:t>𝑒</m:t>
                            </m:r>
                          </m:e>
                          <m:sup>
                            <m:r>
                              <a:rPr lang="es-CO" sz="1600" b="0" i="1">
                                <a:latin typeface="Cambria Math" panose="02040503050406030204" pitchFamily="18" charset="0"/>
                              </a:rPr>
                              <m:t>2</m:t>
                            </m:r>
                          </m:sup>
                        </m:sSup>
                      </m:den>
                    </m:f>
                  </m:oMath>
                </m:oMathPara>
              </a14:m>
              <a:endParaRPr lang="es-CO" sz="1600"/>
            </a:p>
          </xdr:txBody>
        </xdr:sp>
      </mc:Choice>
      <mc:Fallback xmlns="">
        <xdr:sp macro="" textlink="">
          <xdr:nvSpPr>
            <xdr:cNvPr id="6" name="CuadroTexto 5">
              <a:extLst>
                <a:ext uri="{FF2B5EF4-FFF2-40B4-BE49-F238E27FC236}">
                  <a16:creationId xmlns:a16="http://schemas.microsoft.com/office/drawing/2014/main" id="{430E5888-F5E7-49DB-BADC-1BE44802E536}"/>
                </a:ext>
              </a:extLst>
            </xdr:cNvPr>
            <xdr:cNvSpPr txBox="1"/>
          </xdr:nvSpPr>
          <xdr:spPr>
            <a:xfrm>
              <a:off x="4612481" y="3705225"/>
              <a:ext cx="2819400"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600" b="0" i="0">
                  <a:latin typeface="Cambria Math" panose="02040503050406030204" pitchFamily="18" charset="0"/>
                </a:rPr>
                <a:t>𝑛_ℎ=  (𝑍^2 ∑2_(ℎ=1)^𝐿▒〖𝑊_ℎ 𝑝_ℎ (1−𝑝_ℎ)〗)/𝑒^2 </a:t>
              </a:r>
              <a:endParaRPr lang="es-CO" sz="16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1590675</xdr:colOff>
      <xdr:row>71</xdr:row>
      <xdr:rowOff>123825</xdr:rowOff>
    </xdr:from>
    <xdr:to>
      <xdr:col>2</xdr:col>
      <xdr:colOff>295275</xdr:colOff>
      <xdr:row>73</xdr:row>
      <xdr:rowOff>66675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771650" y="16897350"/>
          <a:ext cx="304800" cy="3048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t>☼</a:t>
          </a:r>
          <a:endParaRPr lang="es-CO"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1162050</xdr:colOff>
      <xdr:row>19</xdr:row>
      <xdr:rowOff>85725</xdr:rowOff>
    </xdr:from>
    <xdr:to>
      <xdr:col>3</xdr:col>
      <xdr:colOff>66675</xdr:colOff>
      <xdr:row>20</xdr:row>
      <xdr:rowOff>200025</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495425" y="4429125"/>
          <a:ext cx="5524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rgbClr val="FF0000"/>
              </a:solidFill>
              <a:latin typeface="Arial" panose="020B0604020202020204" pitchFamily="34" charset="0"/>
              <a:cs typeface="Arial" panose="020B0604020202020204" pitchFamily="34" charset="0"/>
            </a:rPr>
            <a:t>DC-7</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222724</xdr:colOff>
      <xdr:row>0</xdr:row>
      <xdr:rowOff>66675</xdr:rowOff>
    </xdr:from>
    <xdr:to>
      <xdr:col>12</xdr:col>
      <xdr:colOff>1562101</xdr:colOff>
      <xdr:row>14</xdr:row>
      <xdr:rowOff>62095</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795599" y="66675"/>
          <a:ext cx="3615852" cy="3062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uditool.org/blog/auditoria-externa/6348-herramienta-para-la-elaboracion-del-tamano-de-una-muestra-en-auditori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09"/>
  <sheetViews>
    <sheetView showGridLines="0" tabSelected="1" workbookViewId="0">
      <selection activeCell="B12" sqref="B12:F12"/>
    </sheetView>
  </sheetViews>
  <sheetFormatPr baseColWidth="10" defaultColWidth="0" defaultRowHeight="0" customHeight="1" zeroHeight="1" x14ac:dyDescent="0.2"/>
  <cols>
    <col min="1" max="1" width="2.7109375" style="5" customWidth="1"/>
    <col min="2" max="2" width="37.28515625" style="84" customWidth="1"/>
    <col min="3" max="3" width="20.85546875" style="84" customWidth="1"/>
    <col min="4" max="4" width="18.85546875" style="84" customWidth="1"/>
    <col min="5" max="5" width="23.28515625" style="84" customWidth="1"/>
    <col min="6" max="6" width="18.140625" style="84" customWidth="1"/>
    <col min="7" max="7" width="22" style="5" customWidth="1"/>
    <col min="8" max="8" width="19.7109375" style="5" customWidth="1"/>
    <col min="9" max="9" width="18.85546875" style="5" customWidth="1"/>
    <col min="10" max="10" width="18.140625" style="5" customWidth="1"/>
    <col min="11" max="11" width="16.140625" style="5" customWidth="1"/>
    <col min="12" max="12" width="11.42578125" style="5" customWidth="1"/>
    <col min="13" max="16384" width="11.42578125" style="5" hidden="1"/>
  </cols>
  <sheetData>
    <row r="1" spans="2:21" s="446" customFormat="1" ht="27.75" customHeight="1" x14ac:dyDescent="0.25">
      <c r="B1" s="536" t="s">
        <v>7</v>
      </c>
      <c r="C1" s="536"/>
      <c r="D1" s="536"/>
      <c r="E1" s="536"/>
      <c r="F1" s="536"/>
      <c r="G1" s="536"/>
      <c r="H1" s="536"/>
      <c r="I1" s="536"/>
      <c r="J1" s="494" t="s">
        <v>485</v>
      </c>
      <c r="K1" s="492" t="s">
        <v>487</v>
      </c>
      <c r="L1" s="448"/>
    </row>
    <row r="2" spans="2:21" s="446" customFormat="1" ht="27.75" customHeight="1" x14ac:dyDescent="0.25">
      <c r="B2" s="536"/>
      <c r="C2" s="536"/>
      <c r="D2" s="536"/>
      <c r="E2" s="536"/>
      <c r="F2" s="536"/>
      <c r="G2" s="536"/>
      <c r="H2" s="536"/>
      <c r="I2" s="536"/>
      <c r="J2" s="494" t="s">
        <v>486</v>
      </c>
      <c r="K2" s="492">
        <v>1</v>
      </c>
      <c r="L2" s="448"/>
    </row>
    <row r="3" spans="2:21" s="446" customFormat="1" ht="27.75" customHeight="1" x14ac:dyDescent="0.25">
      <c r="B3" s="536"/>
      <c r="C3" s="536"/>
      <c r="D3" s="536"/>
      <c r="E3" s="536"/>
      <c r="F3" s="536"/>
      <c r="G3" s="536"/>
      <c r="H3" s="536"/>
      <c r="I3" s="536"/>
      <c r="J3" s="494" t="s">
        <v>499</v>
      </c>
      <c r="K3" s="493">
        <v>44573</v>
      </c>
      <c r="L3" s="449"/>
    </row>
    <row r="4" spans="2:21" ht="15" customHeight="1" thickBot="1" x14ac:dyDescent="0.25">
      <c r="B4" s="5"/>
      <c r="C4" s="5"/>
      <c r="D4" s="5"/>
      <c r="E4" s="5"/>
      <c r="F4" s="5"/>
      <c r="J4" s="551"/>
      <c r="K4" s="551"/>
      <c r="L4" s="91"/>
    </row>
    <row r="5" spans="2:21" s="14" customFormat="1" ht="18" customHeight="1" thickBot="1" x14ac:dyDescent="0.3">
      <c r="B5" s="6" t="s">
        <v>8</v>
      </c>
      <c r="C5" s="7" t="s">
        <v>9</v>
      </c>
      <c r="D5" s="8"/>
      <c r="E5" s="7"/>
      <c r="F5" s="7"/>
      <c r="G5" s="9" t="s">
        <v>10</v>
      </c>
      <c r="H5" s="542" t="s">
        <v>11</v>
      </c>
      <c r="I5" s="542"/>
      <c r="J5" s="542"/>
      <c r="K5" s="543"/>
      <c r="L5" s="1"/>
      <c r="M5" s="10"/>
      <c r="N5" s="11"/>
      <c r="O5" s="11"/>
      <c r="P5" s="12"/>
      <c r="Q5" s="13"/>
      <c r="R5" s="13"/>
      <c r="S5" s="11"/>
      <c r="T5" s="11"/>
      <c r="U5" s="11"/>
    </row>
    <row r="6" spans="2:21" s="23" customFormat="1" ht="18" customHeight="1" thickBot="1" x14ac:dyDescent="0.3">
      <c r="B6" s="15" t="s">
        <v>12</v>
      </c>
      <c r="C6" s="16" t="s">
        <v>13</v>
      </c>
      <c r="D6" s="17" t="s">
        <v>14</v>
      </c>
      <c r="E6" s="544" t="s">
        <v>13</v>
      </c>
      <c r="F6" s="544"/>
      <c r="G6" s="18" t="s">
        <v>0</v>
      </c>
      <c r="H6" s="19" t="s">
        <v>15</v>
      </c>
      <c r="I6" s="20" t="s">
        <v>16</v>
      </c>
      <c r="J6" s="545" t="s">
        <v>448</v>
      </c>
      <c r="K6" s="546"/>
      <c r="L6" s="1"/>
      <c r="M6" s="21" t="s">
        <v>17</v>
      </c>
      <c r="N6" s="22"/>
      <c r="O6" s="12"/>
      <c r="P6" s="12"/>
      <c r="Q6" s="11"/>
      <c r="R6" s="11"/>
      <c r="S6" s="11"/>
    </row>
    <row r="7" spans="2:21" s="23" customFormat="1" ht="14.25" customHeight="1" thickBot="1" x14ac:dyDescent="0.3">
      <c r="B7" s="24"/>
      <c r="C7" s="25"/>
      <c r="D7" s="25"/>
      <c r="E7" s="25"/>
      <c r="F7" s="26"/>
      <c r="G7" s="25"/>
      <c r="H7" s="25"/>
      <c r="I7" s="27"/>
      <c r="J7" s="28"/>
      <c r="K7" s="29"/>
      <c r="L7" s="1"/>
      <c r="M7" s="30"/>
      <c r="N7" s="22"/>
      <c r="O7" s="12"/>
      <c r="P7" s="12"/>
      <c r="Q7" s="11"/>
      <c r="R7" s="11"/>
      <c r="S7" s="11"/>
    </row>
    <row r="8" spans="2:21" ht="22.5" customHeight="1" thickBot="1" x14ac:dyDescent="0.25">
      <c r="B8" s="539" t="s">
        <v>18</v>
      </c>
      <c r="C8" s="540"/>
      <c r="D8" s="540"/>
      <c r="E8" s="540"/>
      <c r="F8" s="540"/>
      <c r="G8" s="540"/>
      <c r="H8" s="540"/>
      <c r="I8" s="540"/>
      <c r="J8" s="540"/>
      <c r="K8" s="541"/>
      <c r="L8" s="1"/>
    </row>
    <row r="9" spans="2:21" ht="20.25" customHeight="1" x14ac:dyDescent="0.2">
      <c r="B9" s="495" t="s">
        <v>19</v>
      </c>
      <c r="C9" s="496"/>
      <c r="D9" s="496"/>
      <c r="E9" s="496"/>
      <c r="F9" s="496"/>
      <c r="G9" s="496"/>
      <c r="H9" s="496"/>
      <c r="I9" s="496"/>
      <c r="J9" s="496"/>
      <c r="K9" s="497"/>
    </row>
    <row r="10" spans="2:21" ht="20.25" customHeight="1" x14ac:dyDescent="0.2">
      <c r="B10" s="495"/>
      <c r="C10" s="496"/>
      <c r="D10" s="496"/>
      <c r="E10" s="496"/>
      <c r="F10" s="496"/>
      <c r="G10" s="496"/>
      <c r="H10" s="496"/>
      <c r="I10" s="496"/>
      <c r="J10" s="496"/>
      <c r="K10" s="497"/>
    </row>
    <row r="11" spans="2:21" ht="19.5" customHeight="1" x14ac:dyDescent="0.2">
      <c r="B11" s="31" t="s">
        <v>20</v>
      </c>
      <c r="C11" s="5"/>
      <c r="D11" s="5"/>
      <c r="E11" s="5"/>
      <c r="F11" s="5"/>
      <c r="K11" s="32"/>
    </row>
    <row r="12" spans="2:21" ht="66.75" customHeight="1" thickBot="1" x14ac:dyDescent="0.25">
      <c r="B12" s="498" t="s">
        <v>449</v>
      </c>
      <c r="C12" s="499"/>
      <c r="D12" s="499"/>
      <c r="E12" s="499"/>
      <c r="F12" s="499"/>
      <c r="G12" s="33"/>
      <c r="H12" s="33"/>
      <c r="I12" s="33"/>
      <c r="J12" s="33"/>
      <c r="K12" s="34"/>
    </row>
    <row r="13" spans="2:21" ht="22.5" customHeight="1" x14ac:dyDescent="0.2">
      <c r="B13" s="500" t="s">
        <v>21</v>
      </c>
      <c r="C13" s="501"/>
      <c r="D13" s="501"/>
      <c r="E13" s="501"/>
      <c r="F13" s="501"/>
      <c r="G13" s="501"/>
      <c r="H13" s="501"/>
      <c r="I13" s="501"/>
      <c r="J13" s="501"/>
      <c r="K13" s="502"/>
    </row>
    <row r="14" spans="2:21" ht="15" customHeight="1" x14ac:dyDescent="0.2">
      <c r="B14" s="503" t="s">
        <v>22</v>
      </c>
      <c r="C14" s="504"/>
      <c r="D14" s="504"/>
      <c r="E14" s="504"/>
      <c r="F14" s="5"/>
      <c r="K14" s="32"/>
    </row>
    <row r="15" spans="2:21" ht="14.25" customHeight="1" thickBot="1" x14ac:dyDescent="0.25">
      <c r="B15" s="503"/>
      <c r="C15" s="504"/>
      <c r="D15" s="504"/>
      <c r="E15" s="504"/>
      <c r="F15" s="5"/>
      <c r="K15" s="32"/>
    </row>
    <row r="16" spans="2:21" ht="18" customHeight="1" thickBot="1" x14ac:dyDescent="0.25">
      <c r="B16" s="537" t="s">
        <v>23</v>
      </c>
      <c r="C16" s="538"/>
      <c r="D16" s="5"/>
      <c r="E16" s="5"/>
      <c r="F16" s="5"/>
      <c r="K16" s="32"/>
    </row>
    <row r="17" spans="2:11" s="37" customFormat="1" ht="15.75" customHeight="1" x14ac:dyDescent="0.25">
      <c r="B17" s="35" t="s">
        <v>24</v>
      </c>
      <c r="C17" s="36">
        <v>27454311</v>
      </c>
      <c r="K17" s="38"/>
    </row>
    <row r="18" spans="2:11" s="37" customFormat="1" ht="15.75" customHeight="1" x14ac:dyDescent="0.25">
      <c r="B18" s="35" t="s">
        <v>25</v>
      </c>
      <c r="C18" s="36">
        <v>24794596</v>
      </c>
      <c r="K18" s="38"/>
    </row>
    <row r="19" spans="2:11" s="37" customFormat="1" ht="15.75" customHeight="1" x14ac:dyDescent="0.25">
      <c r="B19" s="35" t="s">
        <v>26</v>
      </c>
      <c r="C19" s="39">
        <f>C17-C18</f>
        <v>2659715</v>
      </c>
      <c r="K19" s="38"/>
    </row>
    <row r="20" spans="2:11" s="37" customFormat="1" ht="15.75" customHeight="1" x14ac:dyDescent="0.25">
      <c r="B20" s="40" t="s">
        <v>27</v>
      </c>
      <c r="C20" s="41">
        <f>C19/C18</f>
        <v>0.10726994704813904</v>
      </c>
      <c r="K20" s="38"/>
    </row>
    <row r="21" spans="2:11" ht="14.25" x14ac:dyDescent="0.2">
      <c r="B21" s="42"/>
      <c r="C21" s="5"/>
      <c r="D21" s="5"/>
      <c r="E21" s="5"/>
      <c r="F21" s="5"/>
      <c r="K21" s="32"/>
    </row>
    <row r="22" spans="2:11" ht="15" x14ac:dyDescent="0.25">
      <c r="B22" s="43" t="s">
        <v>28</v>
      </c>
      <c r="C22" s="5"/>
      <c r="D22" s="5"/>
      <c r="E22" s="5"/>
      <c r="F22" s="5"/>
      <c r="K22" s="32"/>
    </row>
    <row r="23" spans="2:11" ht="15" thickBot="1" x14ac:dyDescent="0.25">
      <c r="B23" s="42"/>
      <c r="C23" s="5"/>
      <c r="D23" s="5"/>
      <c r="E23" s="5"/>
      <c r="F23" s="5"/>
      <c r="K23" s="32"/>
    </row>
    <row r="24" spans="2:11" ht="33.75" customHeight="1" x14ac:dyDescent="0.2">
      <c r="B24" s="452" t="s">
        <v>29</v>
      </c>
      <c r="C24" s="453" t="s">
        <v>30</v>
      </c>
      <c r="D24" s="454" t="s">
        <v>31</v>
      </c>
      <c r="E24" s="453" t="s">
        <v>450</v>
      </c>
      <c r="F24" s="454" t="s">
        <v>31</v>
      </c>
      <c r="G24" s="454" t="s">
        <v>32</v>
      </c>
      <c r="H24" s="455" t="s">
        <v>33</v>
      </c>
      <c r="K24" s="32"/>
    </row>
    <row r="25" spans="2:11" ht="15" customHeight="1" x14ac:dyDescent="0.2">
      <c r="B25" s="547" t="s">
        <v>23</v>
      </c>
      <c r="C25" s="548"/>
      <c r="D25" s="548"/>
      <c r="E25" s="548"/>
      <c r="F25" s="548"/>
      <c r="G25" s="548"/>
      <c r="H25" s="549"/>
      <c r="K25" s="32"/>
    </row>
    <row r="26" spans="2:11" ht="14.25" x14ac:dyDescent="0.2">
      <c r="B26" s="547"/>
      <c r="C26" s="548"/>
      <c r="D26" s="548"/>
      <c r="E26" s="548"/>
      <c r="F26" s="548"/>
      <c r="G26" s="548"/>
      <c r="H26" s="549"/>
      <c r="K26" s="32"/>
    </row>
    <row r="27" spans="2:11" s="37" customFormat="1" ht="18" customHeight="1" x14ac:dyDescent="0.25">
      <c r="B27" s="44" t="s">
        <v>34</v>
      </c>
      <c r="C27" s="45">
        <v>27454311</v>
      </c>
      <c r="D27" s="46">
        <v>1</v>
      </c>
      <c r="E27" s="45">
        <v>24794596</v>
      </c>
      <c r="F27" s="46">
        <v>1</v>
      </c>
      <c r="G27" s="45">
        <v>2659715</v>
      </c>
      <c r="H27" s="47">
        <v>0.10726994704813904</v>
      </c>
      <c r="K27" s="38"/>
    </row>
    <row r="28" spans="2:11" s="37" customFormat="1" ht="18" customHeight="1" x14ac:dyDescent="0.25">
      <c r="B28" s="44" t="s">
        <v>35</v>
      </c>
      <c r="C28" s="45">
        <v>12692830</v>
      </c>
      <c r="D28" s="46">
        <v>0.46232557065445934</v>
      </c>
      <c r="E28" s="45">
        <v>12261714</v>
      </c>
      <c r="F28" s="46">
        <v>0.49453171166813931</v>
      </c>
      <c r="G28" s="45">
        <v>431116</v>
      </c>
      <c r="H28" s="47">
        <v>3.5159521743860604E-2</v>
      </c>
      <c r="K28" s="38"/>
    </row>
    <row r="29" spans="2:11" s="37" customFormat="1" ht="18" customHeight="1" x14ac:dyDescent="0.25">
      <c r="B29" s="48" t="s">
        <v>36</v>
      </c>
      <c r="C29" s="49">
        <v>14761481</v>
      </c>
      <c r="D29" s="50">
        <v>0.53767442934554066</v>
      </c>
      <c r="E29" s="49">
        <v>12532882</v>
      </c>
      <c r="F29" s="50">
        <v>0.50546828833186075</v>
      </c>
      <c r="G29" s="49">
        <v>2228599</v>
      </c>
      <c r="H29" s="51">
        <v>0.17782015341722679</v>
      </c>
      <c r="K29" s="38"/>
    </row>
    <row r="30" spans="2:11" s="37" customFormat="1" ht="18" customHeight="1" x14ac:dyDescent="0.25">
      <c r="B30" s="35"/>
      <c r="C30" s="45"/>
      <c r="D30" s="52"/>
      <c r="E30" s="45"/>
      <c r="F30" s="52"/>
      <c r="G30" s="45"/>
      <c r="H30" s="47"/>
      <c r="K30" s="38"/>
    </row>
    <row r="31" spans="2:11" s="37" customFormat="1" ht="18" customHeight="1" x14ac:dyDescent="0.25">
      <c r="B31" s="44" t="s">
        <v>37</v>
      </c>
      <c r="C31" s="45">
        <v>2314923</v>
      </c>
      <c r="D31" s="46">
        <v>8.4319107480060232E-2</v>
      </c>
      <c r="E31" s="45">
        <v>2084376</v>
      </c>
      <c r="F31" s="46">
        <v>8.406573755023071E-2</v>
      </c>
      <c r="G31" s="45">
        <v>230547</v>
      </c>
      <c r="H31" s="47">
        <v>0.11060720330688897</v>
      </c>
      <c r="K31" s="38"/>
    </row>
    <row r="32" spans="2:11" s="37" customFormat="1" ht="18" customHeight="1" x14ac:dyDescent="0.25">
      <c r="B32" s="44" t="s">
        <v>38</v>
      </c>
      <c r="C32" s="45">
        <v>9559941</v>
      </c>
      <c r="D32" s="46">
        <v>0.34821274516778078</v>
      </c>
      <c r="E32" s="45">
        <v>8075277</v>
      </c>
      <c r="F32" s="46">
        <v>0.32568697630725663</v>
      </c>
      <c r="G32" s="45">
        <v>1484664</v>
      </c>
      <c r="H32" s="47">
        <v>0.18385301210100904</v>
      </c>
      <c r="K32" s="38"/>
    </row>
    <row r="33" spans="2:11" s="37" customFormat="1" ht="18" customHeight="1" x14ac:dyDescent="0.25">
      <c r="B33" s="48" t="s">
        <v>39</v>
      </c>
      <c r="C33" s="49">
        <v>2886617</v>
      </c>
      <c r="D33" s="50">
        <v>0.10514257669769968</v>
      </c>
      <c r="E33" s="49">
        <v>2373229</v>
      </c>
      <c r="F33" s="50">
        <v>9.5715574474373372E-2</v>
      </c>
      <c r="G33" s="49">
        <v>513388</v>
      </c>
      <c r="H33" s="51">
        <v>0.21632467831802157</v>
      </c>
      <c r="K33" s="38"/>
    </row>
    <row r="34" spans="2:11" s="37" customFormat="1" ht="18" customHeight="1" x14ac:dyDescent="0.25">
      <c r="B34" s="35"/>
      <c r="C34" s="45"/>
      <c r="D34" s="3"/>
      <c r="E34" s="45"/>
      <c r="F34" s="3"/>
      <c r="G34" s="45">
        <v>0</v>
      </c>
      <c r="H34" s="47"/>
      <c r="K34" s="38"/>
    </row>
    <row r="35" spans="2:11" s="37" customFormat="1" ht="18" customHeight="1" x14ac:dyDescent="0.25">
      <c r="B35" s="44" t="s">
        <v>40</v>
      </c>
      <c r="C35" s="45">
        <v>905841</v>
      </c>
      <c r="D35" s="46">
        <v>3.2994490373479048E-2</v>
      </c>
      <c r="E35" s="45">
        <v>450459</v>
      </c>
      <c r="F35" s="46">
        <v>1.8167628139615585E-2</v>
      </c>
      <c r="G35" s="45">
        <v>455382</v>
      </c>
      <c r="H35" s="47">
        <v>1.0109288525703781</v>
      </c>
      <c r="K35" s="38"/>
    </row>
    <row r="36" spans="2:11" s="37" customFormat="1" ht="18" customHeight="1" x14ac:dyDescent="0.25">
      <c r="B36" s="44" t="s">
        <v>41</v>
      </c>
      <c r="C36" s="45">
        <v>2456579</v>
      </c>
      <c r="D36" s="46">
        <v>8.9478807171667868E-2</v>
      </c>
      <c r="E36" s="45">
        <v>1165271</v>
      </c>
      <c r="F36" s="46">
        <v>4.6996974663350032E-2</v>
      </c>
      <c r="G36" s="45">
        <v>1291308</v>
      </c>
      <c r="H36" s="47">
        <v>1.1081611058715097</v>
      </c>
      <c r="K36" s="38"/>
    </row>
    <row r="37" spans="2:11" s="37" customFormat="1" ht="18" customHeight="1" x14ac:dyDescent="0.25">
      <c r="B37" s="35"/>
      <c r="C37" s="45"/>
      <c r="D37" s="3"/>
      <c r="E37" s="45"/>
      <c r="F37" s="3"/>
      <c r="G37" s="45">
        <v>0</v>
      </c>
      <c r="H37" s="47"/>
      <c r="K37" s="38"/>
    </row>
    <row r="38" spans="2:11" s="37" customFormat="1" ht="18" customHeight="1" x14ac:dyDescent="0.25">
      <c r="B38" s="48" t="s">
        <v>42</v>
      </c>
      <c r="C38" s="49">
        <v>1335879</v>
      </c>
      <c r="D38" s="50">
        <v>4.8658259899510864E-2</v>
      </c>
      <c r="E38" s="49">
        <v>1658417</v>
      </c>
      <c r="F38" s="50">
        <v>6.6886227950638921E-2</v>
      </c>
      <c r="G38" s="49">
        <v>-322538</v>
      </c>
      <c r="H38" s="51">
        <v>-0.1944854641504519</v>
      </c>
      <c r="K38" s="38"/>
    </row>
    <row r="39" spans="2:11" s="37" customFormat="1" ht="18" customHeight="1" x14ac:dyDescent="0.25">
      <c r="B39" s="35"/>
      <c r="C39" s="45"/>
      <c r="D39" s="3"/>
      <c r="E39" s="45"/>
      <c r="F39" s="3"/>
      <c r="G39" s="45">
        <v>0</v>
      </c>
      <c r="H39" s="47"/>
      <c r="K39" s="38"/>
    </row>
    <row r="40" spans="2:11" s="37" customFormat="1" ht="18" customHeight="1" x14ac:dyDescent="0.25">
      <c r="B40" s="44" t="s">
        <v>43</v>
      </c>
      <c r="C40" s="45">
        <v>822305</v>
      </c>
      <c r="D40" s="46">
        <v>2.9951762402633232E-2</v>
      </c>
      <c r="E40" s="45">
        <v>659493</v>
      </c>
      <c r="F40" s="46">
        <v>2.6598255523098663E-2</v>
      </c>
      <c r="G40" s="45">
        <v>162812</v>
      </c>
      <c r="H40" s="47">
        <v>0.24687449298172989</v>
      </c>
      <c r="K40" s="38"/>
    </row>
    <row r="41" spans="2:11" s="37" customFormat="1" ht="18" customHeight="1" thickBot="1" x14ac:dyDescent="0.3">
      <c r="B41" s="53" t="s">
        <v>44</v>
      </c>
      <c r="C41" s="54">
        <v>513574</v>
      </c>
      <c r="D41" s="55">
        <v>1.8706497496877632E-2</v>
      </c>
      <c r="E41" s="54">
        <v>998924</v>
      </c>
      <c r="F41" s="55">
        <v>4.0287972427540258E-2</v>
      </c>
      <c r="G41" s="54">
        <v>-485350</v>
      </c>
      <c r="H41" s="56">
        <v>-0.48587279913186587</v>
      </c>
      <c r="K41" s="38"/>
    </row>
    <row r="42" spans="2:11" ht="15" thickBot="1" x14ac:dyDescent="0.25">
      <c r="B42" s="42"/>
      <c r="C42" s="5"/>
      <c r="D42" s="5"/>
      <c r="E42" s="5"/>
      <c r="F42" s="5"/>
      <c r="K42" s="32"/>
    </row>
    <row r="43" spans="2:11" ht="14.25" customHeight="1" x14ac:dyDescent="0.2">
      <c r="B43" s="511" t="s">
        <v>438</v>
      </c>
      <c r="C43" s="518"/>
      <c r="D43" s="518"/>
      <c r="E43" s="518"/>
      <c r="F43" s="518"/>
      <c r="G43" s="519"/>
      <c r="K43" s="32"/>
    </row>
    <row r="44" spans="2:11" ht="14.25" x14ac:dyDescent="0.2">
      <c r="B44" s="520"/>
      <c r="C44" s="521"/>
      <c r="D44" s="521"/>
      <c r="E44" s="521"/>
      <c r="F44" s="521"/>
      <c r="G44" s="522"/>
      <c r="K44" s="32"/>
    </row>
    <row r="45" spans="2:11" ht="14.25" x14ac:dyDescent="0.2">
      <c r="B45" s="520"/>
      <c r="C45" s="521"/>
      <c r="D45" s="521"/>
      <c r="E45" s="521"/>
      <c r="F45" s="521"/>
      <c r="G45" s="522"/>
      <c r="K45" s="32"/>
    </row>
    <row r="46" spans="2:11" ht="14.25" x14ac:dyDescent="0.2">
      <c r="B46" s="520"/>
      <c r="C46" s="521"/>
      <c r="D46" s="521"/>
      <c r="E46" s="521"/>
      <c r="F46" s="521"/>
      <c r="G46" s="522"/>
      <c r="K46" s="32"/>
    </row>
    <row r="47" spans="2:11" ht="14.25" x14ac:dyDescent="0.2">
      <c r="B47" s="520"/>
      <c r="C47" s="521"/>
      <c r="D47" s="521"/>
      <c r="E47" s="521"/>
      <c r="F47" s="521"/>
      <c r="G47" s="522"/>
      <c r="K47" s="32"/>
    </row>
    <row r="48" spans="2:11" ht="14.25" x14ac:dyDescent="0.2">
      <c r="B48" s="520"/>
      <c r="C48" s="521"/>
      <c r="D48" s="521"/>
      <c r="E48" s="521"/>
      <c r="F48" s="521"/>
      <c r="G48" s="522"/>
      <c r="K48" s="32"/>
    </row>
    <row r="49" spans="2:11" ht="14.25" x14ac:dyDescent="0.2">
      <c r="B49" s="520"/>
      <c r="C49" s="521"/>
      <c r="D49" s="521"/>
      <c r="E49" s="521"/>
      <c r="F49" s="521"/>
      <c r="G49" s="522"/>
      <c r="K49" s="32"/>
    </row>
    <row r="50" spans="2:11" ht="14.25" x14ac:dyDescent="0.2">
      <c r="B50" s="520"/>
      <c r="C50" s="521"/>
      <c r="D50" s="521"/>
      <c r="E50" s="521"/>
      <c r="F50" s="521"/>
      <c r="G50" s="522"/>
      <c r="K50" s="32"/>
    </row>
    <row r="51" spans="2:11" ht="14.25" x14ac:dyDescent="0.2">
      <c r="B51" s="520"/>
      <c r="C51" s="521"/>
      <c r="D51" s="521"/>
      <c r="E51" s="521"/>
      <c r="F51" s="521"/>
      <c r="G51" s="522"/>
      <c r="K51" s="32"/>
    </row>
    <row r="52" spans="2:11" ht="14.25" x14ac:dyDescent="0.2">
      <c r="B52" s="520"/>
      <c r="C52" s="521"/>
      <c r="D52" s="521"/>
      <c r="E52" s="521"/>
      <c r="F52" s="521"/>
      <c r="G52" s="522"/>
      <c r="K52" s="32"/>
    </row>
    <row r="53" spans="2:11" ht="14.25" x14ac:dyDescent="0.2">
      <c r="B53" s="520"/>
      <c r="C53" s="521"/>
      <c r="D53" s="521"/>
      <c r="E53" s="521"/>
      <c r="F53" s="521"/>
      <c r="G53" s="522"/>
      <c r="K53" s="32"/>
    </row>
    <row r="54" spans="2:11" ht="14.25" x14ac:dyDescent="0.2">
      <c r="B54" s="520"/>
      <c r="C54" s="521"/>
      <c r="D54" s="521"/>
      <c r="E54" s="521"/>
      <c r="F54" s="521"/>
      <c r="G54" s="522"/>
      <c r="K54" s="32"/>
    </row>
    <row r="55" spans="2:11" ht="14.25" x14ac:dyDescent="0.2">
      <c r="B55" s="520"/>
      <c r="C55" s="521"/>
      <c r="D55" s="521"/>
      <c r="E55" s="521"/>
      <c r="F55" s="521"/>
      <c r="G55" s="522"/>
      <c r="K55" s="32"/>
    </row>
    <row r="56" spans="2:11" ht="14.25" x14ac:dyDescent="0.2">
      <c r="B56" s="520"/>
      <c r="C56" s="521"/>
      <c r="D56" s="521"/>
      <c r="E56" s="521"/>
      <c r="F56" s="521"/>
      <c r="G56" s="522"/>
      <c r="K56" s="32"/>
    </row>
    <row r="57" spans="2:11" ht="15" thickBot="1" x14ac:dyDescent="0.25">
      <c r="B57" s="523"/>
      <c r="C57" s="524"/>
      <c r="D57" s="524"/>
      <c r="E57" s="524"/>
      <c r="F57" s="524"/>
      <c r="G57" s="525"/>
      <c r="K57" s="32"/>
    </row>
    <row r="58" spans="2:11" ht="15" thickBot="1" x14ac:dyDescent="0.25">
      <c r="B58" s="42"/>
      <c r="C58" s="5"/>
      <c r="D58" s="5"/>
      <c r="E58" s="5"/>
      <c r="F58" s="5"/>
      <c r="K58" s="32"/>
    </row>
    <row r="59" spans="2:11" ht="21.75" customHeight="1" thickBot="1" x14ac:dyDescent="0.25">
      <c r="B59" s="537" t="s">
        <v>45</v>
      </c>
      <c r="C59" s="550"/>
      <c r="D59" s="538"/>
      <c r="E59" s="5"/>
      <c r="F59" s="5"/>
      <c r="K59" s="32"/>
    </row>
    <row r="60" spans="2:11" ht="20.25" customHeight="1" x14ac:dyDescent="0.2">
      <c r="B60" s="520" t="s">
        <v>439</v>
      </c>
      <c r="C60" s="521"/>
      <c r="D60" s="521"/>
      <c r="E60" s="521"/>
      <c r="F60" s="521"/>
      <c r="G60" s="521"/>
      <c r="H60" s="521"/>
      <c r="I60" s="521"/>
      <c r="J60" s="521"/>
      <c r="K60" s="32"/>
    </row>
    <row r="61" spans="2:11" ht="16.5" customHeight="1" x14ac:dyDescent="0.2">
      <c r="B61" s="520" t="s">
        <v>440</v>
      </c>
      <c r="C61" s="521"/>
      <c r="D61" s="521"/>
      <c r="E61" s="521"/>
      <c r="F61" s="521"/>
      <c r="G61" s="521"/>
      <c r="H61" s="521"/>
      <c r="I61" s="521"/>
      <c r="J61" s="521"/>
      <c r="K61" s="32"/>
    </row>
    <row r="62" spans="2:11" ht="14.25" customHeight="1" x14ac:dyDescent="0.2">
      <c r="B62" s="520" t="s">
        <v>46</v>
      </c>
      <c r="C62" s="521"/>
      <c r="D62" s="521"/>
      <c r="E62" s="521"/>
      <c r="F62" s="521"/>
      <c r="G62" s="521"/>
      <c r="H62" s="521"/>
      <c r="I62" s="521"/>
      <c r="J62" s="521"/>
      <c r="K62" s="32"/>
    </row>
    <row r="63" spans="2:11" ht="14.25" x14ac:dyDescent="0.2">
      <c r="B63" s="520"/>
      <c r="C63" s="521"/>
      <c r="D63" s="521"/>
      <c r="E63" s="521"/>
      <c r="F63" s="521"/>
      <c r="G63" s="521"/>
      <c r="H63" s="521"/>
      <c r="I63" s="521"/>
      <c r="J63" s="521"/>
      <c r="K63" s="32"/>
    </row>
    <row r="64" spans="2:11" ht="15" customHeight="1" x14ac:dyDescent="0.25">
      <c r="B64" s="456"/>
      <c r="C64" s="501" t="s">
        <v>441</v>
      </c>
      <c r="D64" s="501"/>
      <c r="E64" s="501"/>
      <c r="F64" s="552" t="s">
        <v>442</v>
      </c>
      <c r="G64" s="552"/>
      <c r="H64" s="552"/>
      <c r="I64" s="501" t="s">
        <v>47</v>
      </c>
      <c r="J64" s="501"/>
      <c r="K64" s="32"/>
    </row>
    <row r="65" spans="2:11" ht="15" x14ac:dyDescent="0.25">
      <c r="B65" s="457" t="s">
        <v>48</v>
      </c>
      <c r="C65" s="458" t="s">
        <v>49</v>
      </c>
      <c r="D65" s="458" t="s">
        <v>50</v>
      </c>
      <c r="E65" s="458" t="s">
        <v>31</v>
      </c>
      <c r="F65" s="458" t="s">
        <v>49</v>
      </c>
      <c r="G65" s="458" t="s">
        <v>50</v>
      </c>
      <c r="H65" s="458" t="s">
        <v>31</v>
      </c>
      <c r="I65" s="458" t="s">
        <v>51</v>
      </c>
      <c r="J65" s="458" t="s">
        <v>52</v>
      </c>
      <c r="K65" s="32"/>
    </row>
    <row r="66" spans="2:11" ht="15" x14ac:dyDescent="0.25">
      <c r="B66" s="456"/>
      <c r="C66" s="458" t="s">
        <v>53</v>
      </c>
      <c r="D66" s="458" t="s">
        <v>54</v>
      </c>
      <c r="E66" s="459"/>
      <c r="F66" s="458" t="s">
        <v>53</v>
      </c>
      <c r="G66" s="458" t="s">
        <v>54</v>
      </c>
      <c r="H66" s="459"/>
      <c r="I66" s="459"/>
      <c r="J66" s="459"/>
      <c r="K66" s="32"/>
    </row>
    <row r="67" spans="2:11" ht="18" customHeight="1" x14ac:dyDescent="0.2">
      <c r="B67" s="57" t="s">
        <v>55</v>
      </c>
      <c r="C67" s="58">
        <v>22052673</v>
      </c>
      <c r="D67" s="59">
        <v>15620188</v>
      </c>
      <c r="E67" s="62">
        <f>+D67/$D$73</f>
        <v>0.56894795904396189</v>
      </c>
      <c r="F67" s="58">
        <v>19940245</v>
      </c>
      <c r="G67" s="61">
        <v>12702468</v>
      </c>
      <c r="H67" s="62">
        <v>0.51230794453387929</v>
      </c>
      <c r="I67" s="61">
        <f t="shared" ref="I67:I73" si="0">+D67-G67</f>
        <v>2917720</v>
      </c>
      <c r="J67" s="62">
        <f t="shared" ref="J67:J73" si="1">+I67/G67</f>
        <v>0.22969709508419939</v>
      </c>
      <c r="K67" s="32"/>
    </row>
    <row r="68" spans="2:11" ht="18" customHeight="1" x14ac:dyDescent="0.2">
      <c r="B68" s="57" t="s">
        <v>56</v>
      </c>
      <c r="C68" s="58">
        <v>4793559</v>
      </c>
      <c r="D68" s="59">
        <v>9162889</v>
      </c>
      <c r="E68" s="60">
        <f t="shared" ref="E68:E72" si="2">+D68/$D$73</f>
        <v>0.33374803142550963</v>
      </c>
      <c r="F68" s="58">
        <v>5579269</v>
      </c>
      <c r="G68" s="61">
        <v>10429533</v>
      </c>
      <c r="H68" s="62">
        <v>0.42063736068284235</v>
      </c>
      <c r="I68" s="61">
        <f t="shared" si="0"/>
        <v>-1266644</v>
      </c>
      <c r="J68" s="62">
        <f t="shared" si="1"/>
        <v>-0.12144781554456945</v>
      </c>
      <c r="K68" s="32"/>
    </row>
    <row r="69" spans="2:11" ht="18" customHeight="1" x14ac:dyDescent="0.2">
      <c r="B69" s="57" t="s">
        <v>57</v>
      </c>
      <c r="C69" s="58">
        <v>706572</v>
      </c>
      <c r="D69" s="59">
        <v>1192217</v>
      </c>
      <c r="E69" s="60">
        <f t="shared" si="2"/>
        <v>4.3425177013715524E-2</v>
      </c>
      <c r="F69" s="58">
        <v>244580</v>
      </c>
      <c r="G69" s="61">
        <v>332399</v>
      </c>
      <c r="H69" s="62">
        <v>1.3406107258456933E-2</v>
      </c>
      <c r="I69" s="61">
        <f t="shared" si="0"/>
        <v>859818</v>
      </c>
      <c r="J69" s="62">
        <f t="shared" si="1"/>
        <v>2.5867045328054536</v>
      </c>
      <c r="K69" s="32"/>
    </row>
    <row r="70" spans="2:11" ht="18" customHeight="1" x14ac:dyDescent="0.2">
      <c r="B70" s="57" t="s">
        <v>58</v>
      </c>
      <c r="C70" s="58">
        <v>34064</v>
      </c>
      <c r="D70" s="59">
        <v>1076361</v>
      </c>
      <c r="E70" s="60">
        <f t="shared" si="2"/>
        <v>3.9205251188047019E-2</v>
      </c>
      <c r="F70" s="58">
        <v>26207</v>
      </c>
      <c r="G70" s="61">
        <v>877746</v>
      </c>
      <c r="H70" s="62">
        <v>3.5400699224972215E-2</v>
      </c>
      <c r="I70" s="61">
        <f t="shared" si="0"/>
        <v>198615</v>
      </c>
      <c r="J70" s="62">
        <f t="shared" si="1"/>
        <v>0.22627844501712341</v>
      </c>
      <c r="K70" s="32"/>
    </row>
    <row r="71" spans="2:11" ht="18" customHeight="1" x14ac:dyDescent="0.2">
      <c r="B71" s="57" t="s">
        <v>59</v>
      </c>
      <c r="C71" s="58">
        <v>290088</v>
      </c>
      <c r="D71" s="59">
        <v>307089</v>
      </c>
      <c r="E71" s="60">
        <f t="shared" si="2"/>
        <v>1.1185374964427522E-2</v>
      </c>
      <c r="F71" s="58">
        <v>346810</v>
      </c>
      <c r="G71" s="61">
        <v>378582</v>
      </c>
      <c r="H71" s="62">
        <v>1.5268730947208453E-2</v>
      </c>
      <c r="I71" s="61">
        <f t="shared" si="0"/>
        <v>-71493</v>
      </c>
      <c r="J71" s="62">
        <f t="shared" si="1"/>
        <v>-0.18884416057815745</v>
      </c>
      <c r="K71" s="32"/>
    </row>
    <row r="72" spans="2:11" ht="18" customHeight="1" thickBot="1" x14ac:dyDescent="0.25">
      <c r="B72" s="63" t="s">
        <v>60</v>
      </c>
      <c r="C72" s="64">
        <v>52224</v>
      </c>
      <c r="D72" s="65">
        <v>95767</v>
      </c>
      <c r="E72" s="60">
        <f t="shared" si="2"/>
        <v>3.4882063643384507E-3</v>
      </c>
      <c r="F72" s="64">
        <v>40945</v>
      </c>
      <c r="G72" s="66">
        <v>73867</v>
      </c>
      <c r="H72" s="67">
        <v>2.9791573526407669E-3</v>
      </c>
      <c r="I72" s="61">
        <f t="shared" si="0"/>
        <v>21900</v>
      </c>
      <c r="J72" s="62">
        <f t="shared" si="1"/>
        <v>0.29647880650358077</v>
      </c>
      <c r="K72" s="32"/>
    </row>
    <row r="73" spans="2:11" ht="15" x14ac:dyDescent="0.2">
      <c r="B73" s="68" t="s">
        <v>61</v>
      </c>
      <c r="C73" s="69">
        <f t="shared" ref="C73:H73" si="3">+SUM(C67:C72)</f>
        <v>27929180</v>
      </c>
      <c r="D73" s="70">
        <f t="shared" si="3"/>
        <v>27454511</v>
      </c>
      <c r="E73" s="71">
        <f>+SUM(E67:E72)</f>
        <v>1</v>
      </c>
      <c r="F73" s="69">
        <f t="shared" si="3"/>
        <v>26178056</v>
      </c>
      <c r="G73" s="72">
        <f t="shared" si="3"/>
        <v>24794595</v>
      </c>
      <c r="H73" s="71">
        <f t="shared" si="3"/>
        <v>1</v>
      </c>
      <c r="I73" s="72">
        <f t="shared" si="0"/>
        <v>2659916</v>
      </c>
      <c r="J73" s="71">
        <f t="shared" si="1"/>
        <v>0.10727805797997507</v>
      </c>
      <c r="K73" s="32"/>
    </row>
    <row r="74" spans="2:11" ht="15" thickBot="1" x14ac:dyDescent="0.25">
      <c r="B74" s="42"/>
      <c r="C74" s="5"/>
      <c r="D74" s="5"/>
      <c r="E74" s="5"/>
      <c r="F74" s="5"/>
      <c r="K74" s="32"/>
    </row>
    <row r="75" spans="2:11" ht="14.25" x14ac:dyDescent="0.2">
      <c r="B75" s="511" t="s">
        <v>62</v>
      </c>
      <c r="C75" s="512"/>
      <c r="D75" s="512"/>
      <c r="E75" s="512"/>
      <c r="F75" s="512"/>
      <c r="G75" s="512"/>
      <c r="H75" s="512"/>
      <c r="I75" s="513"/>
      <c r="K75" s="32"/>
    </row>
    <row r="76" spans="2:11" ht="14.25" x14ac:dyDescent="0.2">
      <c r="B76" s="503"/>
      <c r="C76" s="504"/>
      <c r="D76" s="504"/>
      <c r="E76" s="504"/>
      <c r="F76" s="504"/>
      <c r="G76" s="504"/>
      <c r="H76" s="504"/>
      <c r="I76" s="514"/>
      <c r="K76" s="32"/>
    </row>
    <row r="77" spans="2:11" ht="14.25" x14ac:dyDescent="0.2">
      <c r="B77" s="503"/>
      <c r="C77" s="504"/>
      <c r="D77" s="504"/>
      <c r="E77" s="504"/>
      <c r="F77" s="504"/>
      <c r="G77" s="504"/>
      <c r="H77" s="504"/>
      <c r="I77" s="514"/>
      <c r="K77" s="32"/>
    </row>
    <row r="78" spans="2:11" ht="14.25" x14ac:dyDescent="0.2">
      <c r="B78" s="503"/>
      <c r="C78" s="504"/>
      <c r="D78" s="504"/>
      <c r="E78" s="504"/>
      <c r="F78" s="504"/>
      <c r="G78" s="504"/>
      <c r="H78" s="504"/>
      <c r="I78" s="514"/>
      <c r="K78" s="32"/>
    </row>
    <row r="79" spans="2:11" ht="14.25" x14ac:dyDescent="0.2">
      <c r="B79" s="503"/>
      <c r="C79" s="504"/>
      <c r="D79" s="504"/>
      <c r="E79" s="504"/>
      <c r="F79" s="504"/>
      <c r="G79" s="504"/>
      <c r="H79" s="504"/>
      <c r="I79" s="514"/>
      <c r="K79" s="32"/>
    </row>
    <row r="80" spans="2:11" ht="14.25" x14ac:dyDescent="0.2">
      <c r="B80" s="503"/>
      <c r="C80" s="504"/>
      <c r="D80" s="504"/>
      <c r="E80" s="504"/>
      <c r="F80" s="504"/>
      <c r="G80" s="504"/>
      <c r="H80" s="504"/>
      <c r="I80" s="514"/>
      <c r="K80" s="32"/>
    </row>
    <row r="81" spans="2:11" ht="14.25" x14ac:dyDescent="0.2">
      <c r="B81" s="503"/>
      <c r="C81" s="504"/>
      <c r="D81" s="504"/>
      <c r="E81" s="504"/>
      <c r="F81" s="504"/>
      <c r="G81" s="504"/>
      <c r="H81" s="504"/>
      <c r="I81" s="514"/>
      <c r="K81" s="32"/>
    </row>
    <row r="82" spans="2:11" ht="14.25" x14ac:dyDescent="0.2">
      <c r="B82" s="503"/>
      <c r="C82" s="504"/>
      <c r="D82" s="504"/>
      <c r="E82" s="504"/>
      <c r="F82" s="504"/>
      <c r="G82" s="504"/>
      <c r="H82" s="504"/>
      <c r="I82" s="514"/>
      <c r="K82" s="32"/>
    </row>
    <row r="83" spans="2:11" ht="15" thickBot="1" x14ac:dyDescent="0.25">
      <c r="B83" s="515"/>
      <c r="C83" s="516"/>
      <c r="D83" s="516"/>
      <c r="E83" s="516"/>
      <c r="F83" s="516"/>
      <c r="G83" s="516"/>
      <c r="H83" s="516"/>
      <c r="I83" s="517"/>
      <c r="K83" s="32"/>
    </row>
    <row r="84" spans="2:11" ht="15" thickBot="1" x14ac:dyDescent="0.25">
      <c r="B84" s="42"/>
      <c r="C84" s="5"/>
      <c r="D84" s="5"/>
      <c r="E84" s="5"/>
      <c r="F84" s="5"/>
      <c r="K84" s="32"/>
    </row>
    <row r="85" spans="2:11" ht="14.25" customHeight="1" x14ac:dyDescent="0.2">
      <c r="B85" s="511" t="s">
        <v>443</v>
      </c>
      <c r="C85" s="518"/>
      <c r="D85" s="518"/>
      <c r="E85" s="518"/>
      <c r="F85" s="518"/>
      <c r="G85" s="518"/>
      <c r="H85" s="518"/>
      <c r="I85" s="519"/>
      <c r="K85" s="32"/>
    </row>
    <row r="86" spans="2:11" ht="15" customHeight="1" x14ac:dyDescent="0.2">
      <c r="B86" s="520"/>
      <c r="C86" s="521"/>
      <c r="D86" s="521"/>
      <c r="E86" s="521"/>
      <c r="F86" s="521"/>
      <c r="G86" s="521"/>
      <c r="H86" s="521"/>
      <c r="I86" s="522"/>
      <c r="K86" s="32"/>
    </row>
    <row r="87" spans="2:11" ht="15" customHeight="1" x14ac:dyDescent="0.2">
      <c r="B87" s="520"/>
      <c r="C87" s="521"/>
      <c r="D87" s="521"/>
      <c r="E87" s="521"/>
      <c r="F87" s="521"/>
      <c r="G87" s="521"/>
      <c r="H87" s="521"/>
      <c r="I87" s="522"/>
      <c r="K87" s="32"/>
    </row>
    <row r="88" spans="2:11" ht="15" customHeight="1" x14ac:dyDescent="0.2">
      <c r="B88" s="520"/>
      <c r="C88" s="521"/>
      <c r="D88" s="521"/>
      <c r="E88" s="521"/>
      <c r="F88" s="521"/>
      <c r="G88" s="521"/>
      <c r="H88" s="521"/>
      <c r="I88" s="522"/>
      <c r="K88" s="32"/>
    </row>
    <row r="89" spans="2:11" ht="15" customHeight="1" x14ac:dyDescent="0.2">
      <c r="B89" s="520"/>
      <c r="C89" s="521"/>
      <c r="D89" s="521"/>
      <c r="E89" s="521"/>
      <c r="F89" s="521"/>
      <c r="G89" s="521"/>
      <c r="H89" s="521"/>
      <c r="I89" s="522"/>
      <c r="K89" s="32"/>
    </row>
    <row r="90" spans="2:11" ht="15" customHeight="1" x14ac:dyDescent="0.2">
      <c r="B90" s="520"/>
      <c r="C90" s="521"/>
      <c r="D90" s="521"/>
      <c r="E90" s="521"/>
      <c r="F90" s="521"/>
      <c r="G90" s="521"/>
      <c r="H90" s="521"/>
      <c r="I90" s="522"/>
      <c r="K90" s="32"/>
    </row>
    <row r="91" spans="2:11" ht="15" customHeight="1" x14ac:dyDescent="0.2">
      <c r="B91" s="520"/>
      <c r="C91" s="521"/>
      <c r="D91" s="521"/>
      <c r="E91" s="521"/>
      <c r="F91" s="521"/>
      <c r="G91" s="521"/>
      <c r="H91" s="521"/>
      <c r="I91" s="522"/>
      <c r="K91" s="32"/>
    </row>
    <row r="92" spans="2:11" ht="15" customHeight="1" x14ac:dyDescent="0.2">
      <c r="B92" s="520"/>
      <c r="C92" s="521"/>
      <c r="D92" s="521"/>
      <c r="E92" s="521"/>
      <c r="F92" s="521"/>
      <c r="G92" s="521"/>
      <c r="H92" s="521"/>
      <c r="I92" s="522"/>
      <c r="K92" s="32"/>
    </row>
    <row r="93" spans="2:11" ht="15.75" customHeight="1" thickBot="1" x14ac:dyDescent="0.25">
      <c r="B93" s="523"/>
      <c r="C93" s="524"/>
      <c r="D93" s="524"/>
      <c r="E93" s="524"/>
      <c r="F93" s="524"/>
      <c r="G93" s="524"/>
      <c r="H93" s="524"/>
      <c r="I93" s="525"/>
      <c r="K93" s="32"/>
    </row>
    <row r="94" spans="2:11" ht="15" thickBot="1" x14ac:dyDescent="0.25">
      <c r="B94" s="42"/>
      <c r="C94" s="5"/>
      <c r="D94" s="5"/>
      <c r="E94" s="5"/>
      <c r="F94" s="5"/>
      <c r="K94" s="32"/>
    </row>
    <row r="95" spans="2:11" ht="25.5" customHeight="1" x14ac:dyDescent="0.2">
      <c r="B95" s="526" t="s">
        <v>451</v>
      </c>
      <c r="C95" s="527"/>
      <c r="D95" s="527"/>
      <c r="E95" s="527"/>
      <c r="F95" s="527"/>
      <c r="G95" s="73"/>
      <c r="H95" s="528" t="s">
        <v>63</v>
      </c>
      <c r="I95" s="74"/>
      <c r="K95" s="32"/>
    </row>
    <row r="96" spans="2:11" ht="11.25" customHeight="1" x14ac:dyDescent="0.2">
      <c r="B96" s="526"/>
      <c r="C96" s="527"/>
      <c r="D96" s="527"/>
      <c r="E96" s="527"/>
      <c r="F96" s="527"/>
      <c r="G96" s="73"/>
      <c r="H96" s="529"/>
      <c r="I96" s="74"/>
      <c r="K96" s="32"/>
    </row>
    <row r="97" spans="2:16" ht="25.5" customHeight="1" thickBot="1" x14ac:dyDescent="0.25">
      <c r="B97" s="526"/>
      <c r="C97" s="527"/>
      <c r="D97" s="527"/>
      <c r="E97" s="527"/>
      <c r="F97" s="527"/>
      <c r="G97" s="73"/>
      <c r="H97" s="530"/>
      <c r="I97" s="74"/>
      <c r="K97" s="32"/>
    </row>
    <row r="98" spans="2:16" ht="14.25" x14ac:dyDescent="0.2">
      <c r="B98" s="42"/>
      <c r="C98" s="5"/>
      <c r="D98" s="5"/>
      <c r="E98" s="5"/>
      <c r="F98" s="5"/>
      <c r="K98" s="32"/>
    </row>
    <row r="99" spans="2:16" ht="14.25" x14ac:dyDescent="0.2">
      <c r="B99" s="531" t="s">
        <v>452</v>
      </c>
      <c r="C99" s="532"/>
      <c r="D99" s="532"/>
      <c r="E99" s="532"/>
      <c r="F99" s="532"/>
      <c r="G99" s="532"/>
      <c r="H99" s="532"/>
      <c r="I99" s="532"/>
      <c r="K99" s="32"/>
    </row>
    <row r="100" spans="2:16" ht="14.25" x14ac:dyDescent="0.2">
      <c r="B100" s="531"/>
      <c r="C100" s="532"/>
      <c r="D100" s="532"/>
      <c r="E100" s="532"/>
      <c r="F100" s="532"/>
      <c r="G100" s="532"/>
      <c r="H100" s="532"/>
      <c r="I100" s="532"/>
      <c r="K100" s="32"/>
    </row>
    <row r="101" spans="2:16" ht="14.25" x14ac:dyDescent="0.2">
      <c r="B101" s="531"/>
      <c r="C101" s="532"/>
      <c r="D101" s="532"/>
      <c r="E101" s="532"/>
      <c r="F101" s="532"/>
      <c r="G101" s="532"/>
      <c r="H101" s="532"/>
      <c r="I101" s="532"/>
      <c r="K101" s="32"/>
    </row>
    <row r="102" spans="2:16" ht="14.25" x14ac:dyDescent="0.2">
      <c r="B102" s="531"/>
      <c r="C102" s="532"/>
      <c r="D102" s="532"/>
      <c r="E102" s="532"/>
      <c r="F102" s="532"/>
      <c r="G102" s="532"/>
      <c r="H102" s="532"/>
      <c r="I102" s="532"/>
      <c r="K102" s="32"/>
    </row>
    <row r="103" spans="2:16" ht="14.25" x14ac:dyDescent="0.2">
      <c r="B103" s="531"/>
      <c r="C103" s="532"/>
      <c r="D103" s="532"/>
      <c r="E103" s="532"/>
      <c r="F103" s="532"/>
      <c r="G103" s="532"/>
      <c r="H103" s="532"/>
      <c r="I103" s="532"/>
      <c r="K103" s="32"/>
    </row>
    <row r="104" spans="2:16" ht="14.25" x14ac:dyDescent="0.2">
      <c r="B104" s="531"/>
      <c r="C104" s="532"/>
      <c r="D104" s="532"/>
      <c r="E104" s="532"/>
      <c r="F104" s="532"/>
      <c r="G104" s="532"/>
      <c r="H104" s="532"/>
      <c r="I104" s="532"/>
      <c r="K104" s="32"/>
    </row>
    <row r="105" spans="2:16" ht="14.25" x14ac:dyDescent="0.2">
      <c r="B105" s="531"/>
      <c r="C105" s="532"/>
      <c r="D105" s="532"/>
      <c r="E105" s="532"/>
      <c r="F105" s="532"/>
      <c r="G105" s="532"/>
      <c r="H105" s="532"/>
      <c r="I105" s="532"/>
      <c r="K105" s="32"/>
    </row>
    <row r="106" spans="2:16" ht="14.25" x14ac:dyDescent="0.2">
      <c r="B106" s="531"/>
      <c r="C106" s="532"/>
      <c r="D106" s="532"/>
      <c r="E106" s="532"/>
      <c r="F106" s="532"/>
      <c r="G106" s="532"/>
      <c r="H106" s="532"/>
      <c r="I106" s="532"/>
      <c r="K106" s="32"/>
    </row>
    <row r="107" spans="2:16" ht="14.25" x14ac:dyDescent="0.2">
      <c r="B107" s="531"/>
      <c r="C107" s="532"/>
      <c r="D107" s="532"/>
      <c r="E107" s="532"/>
      <c r="F107" s="532"/>
      <c r="G107" s="532"/>
      <c r="H107" s="532"/>
      <c r="I107" s="532"/>
      <c r="K107" s="32"/>
    </row>
    <row r="108" spans="2:16" ht="15" thickBot="1" x14ac:dyDescent="0.25">
      <c r="B108" s="42"/>
      <c r="C108" s="5"/>
      <c r="D108" s="5"/>
      <c r="E108" s="5"/>
      <c r="F108" s="5"/>
      <c r="K108" s="32"/>
    </row>
    <row r="109" spans="2:16" ht="16.5" thickBot="1" x14ac:dyDescent="0.25">
      <c r="B109" s="533" t="s">
        <v>64</v>
      </c>
      <c r="C109" s="534"/>
      <c r="D109" s="534"/>
      <c r="E109" s="534"/>
      <c r="F109" s="534"/>
      <c r="G109" s="534"/>
      <c r="H109" s="534"/>
      <c r="I109" s="534"/>
      <c r="J109" s="535"/>
      <c r="K109" s="32"/>
      <c r="M109" s="75"/>
      <c r="N109" s="75"/>
      <c r="O109" s="75"/>
      <c r="P109" s="76"/>
    </row>
    <row r="110" spans="2:16" s="78" customFormat="1" ht="20.25" customHeight="1" x14ac:dyDescent="0.2">
      <c r="B110" s="505" t="s">
        <v>65</v>
      </c>
      <c r="C110" s="506"/>
      <c r="D110" s="506"/>
      <c r="E110" s="506"/>
      <c r="F110" s="506"/>
      <c r="G110" s="506"/>
      <c r="H110" s="506"/>
      <c r="I110" s="506"/>
      <c r="J110" s="507"/>
      <c r="K110" s="77"/>
      <c r="M110" s="79"/>
      <c r="N110" s="79"/>
      <c r="O110" s="79"/>
      <c r="P110" s="80"/>
    </row>
    <row r="111" spans="2:16" s="78" customFormat="1" ht="20.25" customHeight="1" thickBot="1" x14ac:dyDescent="0.25">
      <c r="B111" s="508"/>
      <c r="C111" s="509"/>
      <c r="D111" s="509"/>
      <c r="E111" s="509"/>
      <c r="F111" s="509"/>
      <c r="G111" s="509"/>
      <c r="H111" s="509"/>
      <c r="I111" s="509"/>
      <c r="J111" s="510"/>
      <c r="K111" s="77"/>
      <c r="M111" s="81"/>
      <c r="N111" s="81"/>
      <c r="O111" s="81"/>
      <c r="P111" s="82"/>
    </row>
    <row r="112" spans="2:16" ht="14.25" x14ac:dyDescent="0.2">
      <c r="B112" s="42"/>
      <c r="C112" s="5"/>
      <c r="D112" s="5"/>
      <c r="E112" s="5"/>
      <c r="F112" s="5"/>
      <c r="K112" s="32"/>
    </row>
    <row r="113" spans="2:11" ht="14.25" x14ac:dyDescent="0.2">
      <c r="B113" s="42"/>
      <c r="C113" s="5"/>
      <c r="D113" s="5"/>
      <c r="E113" s="5"/>
      <c r="F113" s="5"/>
      <c r="K113" s="32"/>
    </row>
    <row r="114" spans="2:11" ht="15" thickBot="1" x14ac:dyDescent="0.25">
      <c r="B114" s="83"/>
      <c r="C114" s="33"/>
      <c r="D114" s="33"/>
      <c r="E114" s="33"/>
      <c r="F114" s="33"/>
      <c r="G114" s="33"/>
      <c r="H114" s="33"/>
      <c r="I114" s="33"/>
      <c r="J114" s="33"/>
      <c r="K114" s="34"/>
    </row>
    <row r="115" spans="2:11" ht="14.25" x14ac:dyDescent="0.2">
      <c r="B115" s="5"/>
      <c r="C115" s="5"/>
      <c r="D115" s="5"/>
      <c r="E115" s="5"/>
      <c r="F115" s="5"/>
    </row>
    <row r="116" spans="2:11" ht="14.25" x14ac:dyDescent="0.2">
      <c r="B116" s="5"/>
      <c r="C116" s="5"/>
      <c r="D116" s="5"/>
      <c r="E116" s="5"/>
      <c r="F116" s="5"/>
    </row>
    <row r="117" spans="2:11" ht="14.25" x14ac:dyDescent="0.2">
      <c r="B117" s="5"/>
      <c r="C117" s="5"/>
      <c r="D117" s="5"/>
      <c r="E117" s="5"/>
      <c r="F117" s="5"/>
    </row>
    <row r="118" spans="2:11" ht="14.25" x14ac:dyDescent="0.2">
      <c r="B118" s="5"/>
      <c r="C118" s="5"/>
      <c r="D118" s="5"/>
      <c r="E118" s="5"/>
      <c r="F118" s="5"/>
    </row>
    <row r="119" spans="2:11" ht="14.25" x14ac:dyDescent="0.2">
      <c r="B119" s="5"/>
      <c r="C119" s="5"/>
      <c r="D119" s="5"/>
      <c r="E119" s="5"/>
      <c r="F119" s="5"/>
    </row>
    <row r="120" spans="2:11" ht="14.25" x14ac:dyDescent="0.2">
      <c r="B120" s="5"/>
      <c r="C120" s="5"/>
      <c r="D120" s="5"/>
      <c r="E120" s="5"/>
      <c r="F120" s="5"/>
    </row>
    <row r="121" spans="2:11" ht="14.25" x14ac:dyDescent="0.2">
      <c r="B121" s="5"/>
      <c r="C121" s="5"/>
      <c r="D121" s="5"/>
      <c r="E121" s="5"/>
      <c r="F121" s="5"/>
    </row>
    <row r="122" spans="2:11" ht="14.25" x14ac:dyDescent="0.2">
      <c r="B122" s="5"/>
      <c r="C122" s="5"/>
      <c r="D122" s="5"/>
      <c r="E122" s="5"/>
      <c r="F122" s="5"/>
    </row>
    <row r="123" spans="2:11" ht="14.25" x14ac:dyDescent="0.2">
      <c r="B123" s="5"/>
      <c r="C123" s="5"/>
      <c r="D123" s="5"/>
      <c r="E123" s="5"/>
      <c r="F123" s="5"/>
    </row>
    <row r="124" spans="2:11" ht="14.25" x14ac:dyDescent="0.2">
      <c r="B124" s="5"/>
      <c r="C124" s="5"/>
      <c r="D124" s="5"/>
      <c r="E124" s="5"/>
      <c r="F124" s="5"/>
    </row>
    <row r="125" spans="2:11" ht="14.25" x14ac:dyDescent="0.2">
      <c r="B125" s="5"/>
      <c r="C125" s="5"/>
      <c r="D125" s="5"/>
      <c r="E125" s="5"/>
      <c r="F125" s="5"/>
    </row>
    <row r="126" spans="2:11" ht="14.25" x14ac:dyDescent="0.2">
      <c r="B126" s="5"/>
      <c r="C126" s="5"/>
      <c r="D126" s="5"/>
      <c r="E126" s="5"/>
      <c r="F126" s="5"/>
    </row>
    <row r="127" spans="2:11" ht="14.25" x14ac:dyDescent="0.2">
      <c r="B127" s="5"/>
      <c r="C127" s="5"/>
      <c r="D127" s="5"/>
      <c r="E127" s="5"/>
      <c r="F127" s="5"/>
    </row>
    <row r="128" spans="2:11" ht="14.25" x14ac:dyDescent="0.2">
      <c r="B128" s="5"/>
      <c r="C128" s="5"/>
      <c r="D128" s="5"/>
      <c r="E128" s="5"/>
      <c r="F128" s="5"/>
    </row>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5" customFormat="1" ht="14.25" x14ac:dyDescent="0.2"/>
    <row r="1986" s="5" customFormat="1" ht="14.25" x14ac:dyDescent="0.2"/>
    <row r="1987" s="5" customFormat="1" ht="14.25" x14ac:dyDescent="0.2"/>
    <row r="1988" s="5" customFormat="1" ht="14.25" x14ac:dyDescent="0.2"/>
    <row r="1989" s="5" customFormat="1" ht="14.25" x14ac:dyDescent="0.2"/>
    <row r="1990" s="5" customFormat="1" ht="14.25" x14ac:dyDescent="0.2"/>
    <row r="1991" s="5" customFormat="1" ht="14.25" x14ac:dyDescent="0.2"/>
    <row r="1992" s="5" customFormat="1" ht="14.25" x14ac:dyDescent="0.2"/>
    <row r="1993" s="5" customFormat="1" ht="14.25" x14ac:dyDescent="0.2"/>
    <row r="1994" s="5" customFormat="1" ht="14.25" x14ac:dyDescent="0.2"/>
    <row r="1995" s="5" customFormat="1" ht="14.25" x14ac:dyDescent="0.2"/>
    <row r="1996" s="5" customFormat="1" ht="14.25" x14ac:dyDescent="0.2"/>
    <row r="1997" s="5" customFormat="1" ht="14.25" x14ac:dyDescent="0.2"/>
    <row r="1998" s="5" customFormat="1" ht="14.25" x14ac:dyDescent="0.2"/>
    <row r="1999" s="5" customFormat="1" ht="14.25" x14ac:dyDescent="0.2"/>
    <row r="2000" s="5" customFormat="1" ht="14.25" x14ac:dyDescent="0.2"/>
    <row r="2001" s="5" customFormat="1" ht="14.25" x14ac:dyDescent="0.2"/>
    <row r="2002" s="5" customFormat="1" ht="14.25" x14ac:dyDescent="0.2"/>
    <row r="2003" s="5" customFormat="1" ht="14.25" x14ac:dyDescent="0.2"/>
    <row r="2004" s="5" customFormat="1" ht="14.25" x14ac:dyDescent="0.2"/>
    <row r="2005" s="5" customFormat="1" ht="14.25" x14ac:dyDescent="0.2"/>
    <row r="2006" s="5" customFormat="1" ht="14.25" x14ac:dyDescent="0.2"/>
    <row r="2007" s="5" customFormat="1" ht="14.25" x14ac:dyDescent="0.2"/>
    <row r="2008" s="5" customFormat="1" ht="14.25" x14ac:dyDescent="0.2"/>
    <row r="2009" s="5" customFormat="1" ht="14.25" x14ac:dyDescent="0.2"/>
    <row r="2010" s="5" customFormat="1" ht="14.25" x14ac:dyDescent="0.2"/>
    <row r="2011" s="5" customFormat="1" ht="14.25" x14ac:dyDescent="0.2"/>
    <row r="2012" s="5" customFormat="1" ht="14.25" x14ac:dyDescent="0.2"/>
    <row r="2013" s="5" customFormat="1" ht="14.25" x14ac:dyDescent="0.2"/>
    <row r="2014" s="5" customFormat="1" ht="14.25" x14ac:dyDescent="0.2"/>
    <row r="2015" s="5" customFormat="1" ht="14.25" x14ac:dyDescent="0.2"/>
    <row r="2016" s="5" customFormat="1" ht="14.25" x14ac:dyDescent="0.2"/>
    <row r="2017" s="5" customFormat="1" ht="14.25" x14ac:dyDescent="0.2"/>
    <row r="2018" s="5" customFormat="1" ht="14.25" x14ac:dyDescent="0.2"/>
    <row r="2019" s="5" customFormat="1" ht="14.25" x14ac:dyDescent="0.2"/>
    <row r="2020" s="5" customFormat="1" ht="14.25" x14ac:dyDescent="0.2"/>
    <row r="2021" s="5" customFormat="1" ht="14.25" x14ac:dyDescent="0.2"/>
    <row r="2022" s="5" customFormat="1" ht="14.25" x14ac:dyDescent="0.2"/>
    <row r="2023" s="5" customFormat="1" ht="14.25" x14ac:dyDescent="0.2"/>
    <row r="2024" s="5" customFormat="1" ht="14.25" x14ac:dyDescent="0.2"/>
    <row r="2025" s="5" customFormat="1" ht="14.25" x14ac:dyDescent="0.2"/>
    <row r="2026" s="5" customFormat="1" ht="14.25" x14ac:dyDescent="0.2"/>
    <row r="2027" s="5" customFormat="1" ht="14.25" x14ac:dyDescent="0.2"/>
    <row r="2028" s="5" customFormat="1" ht="14.25" x14ac:dyDescent="0.2"/>
    <row r="2029" s="5" customFormat="1" ht="14.25" x14ac:dyDescent="0.2"/>
    <row r="2030" s="5" customFormat="1" ht="14.25" x14ac:dyDescent="0.2"/>
    <row r="2031" s="5" customFormat="1" ht="14.25" x14ac:dyDescent="0.2"/>
    <row r="2032" s="5" customFormat="1" ht="14.25" x14ac:dyDescent="0.2"/>
    <row r="2033" s="5" customFormat="1" ht="14.25" x14ac:dyDescent="0.2"/>
    <row r="2034" s="5" customFormat="1" ht="14.25" x14ac:dyDescent="0.2"/>
    <row r="2035" s="5" customFormat="1" ht="14.25" x14ac:dyDescent="0.2"/>
    <row r="2036" s="5" customFormat="1" ht="14.25" x14ac:dyDescent="0.2"/>
    <row r="2037" s="5" customFormat="1" ht="14.25" x14ac:dyDescent="0.2"/>
    <row r="2038" s="5" customFormat="1" ht="14.25" x14ac:dyDescent="0.2"/>
    <row r="2039" s="5" customFormat="1" ht="14.25" x14ac:dyDescent="0.2"/>
    <row r="2040" s="5" customFormat="1" ht="14.25" x14ac:dyDescent="0.2"/>
    <row r="2041" s="5" customFormat="1" ht="14.25" x14ac:dyDescent="0.2"/>
    <row r="2042" s="5" customFormat="1" ht="14.25" x14ac:dyDescent="0.2"/>
    <row r="2043" s="5" customFormat="1" ht="14.25" x14ac:dyDescent="0.2"/>
    <row r="2044" s="5" customFormat="1" ht="14.25" x14ac:dyDescent="0.2"/>
    <row r="2045" s="5" customFormat="1" ht="14.25" x14ac:dyDescent="0.2"/>
    <row r="2046" s="5" customFormat="1" ht="14.25" x14ac:dyDescent="0.2"/>
    <row r="2047" s="5" customFormat="1" ht="14.25" x14ac:dyDescent="0.2"/>
    <row r="2048" s="5" customFormat="1" ht="14.25" x14ac:dyDescent="0.2"/>
    <row r="2049" s="5" customFormat="1" ht="14.25" x14ac:dyDescent="0.2"/>
    <row r="2050" s="5" customFormat="1" ht="14.25" x14ac:dyDescent="0.2"/>
    <row r="2051" s="5" customFormat="1" ht="14.25" x14ac:dyDescent="0.2"/>
    <row r="2052" s="5" customFormat="1" ht="14.25" x14ac:dyDescent="0.2"/>
    <row r="2053" s="5" customFormat="1" ht="14.25" x14ac:dyDescent="0.2"/>
    <row r="2054" s="5" customFormat="1" ht="14.25" x14ac:dyDescent="0.2"/>
    <row r="2055" s="5" customFormat="1" ht="14.25" x14ac:dyDescent="0.2"/>
    <row r="2056" s="5" customFormat="1" ht="14.25" x14ac:dyDescent="0.2"/>
    <row r="2057" s="5" customFormat="1" ht="14.25" x14ac:dyDescent="0.2"/>
    <row r="2058" s="5" customFormat="1" ht="14.25" x14ac:dyDescent="0.2"/>
    <row r="2059" s="5" customFormat="1" ht="14.25" x14ac:dyDescent="0.2"/>
    <row r="2060" s="5" customFormat="1" ht="14.25" x14ac:dyDescent="0.2"/>
    <row r="2061" s="5" customFormat="1" ht="14.25" x14ac:dyDescent="0.2"/>
    <row r="2062" s="5" customFormat="1" ht="14.25" x14ac:dyDescent="0.2"/>
    <row r="2063" s="5" customFormat="1" ht="14.25" x14ac:dyDescent="0.2"/>
    <row r="2064" s="5" customFormat="1" ht="14.25" x14ac:dyDescent="0.2"/>
    <row r="2065" s="5" customFormat="1" ht="14.25" x14ac:dyDescent="0.2"/>
    <row r="2066" s="5" customFormat="1" ht="14.25" x14ac:dyDescent="0.2"/>
    <row r="2067" s="5" customFormat="1" ht="14.25" x14ac:dyDescent="0.2"/>
    <row r="2068" s="5" customFormat="1" ht="14.25" x14ac:dyDescent="0.2"/>
    <row r="2069" s="5" customFormat="1" ht="14.25" x14ac:dyDescent="0.2"/>
    <row r="2070" s="5" customFormat="1" ht="14.25" x14ac:dyDescent="0.2"/>
    <row r="2071" s="5" customFormat="1" ht="14.25" x14ac:dyDescent="0.2"/>
    <row r="2072" s="5" customFormat="1" ht="14.25" x14ac:dyDescent="0.2"/>
    <row r="2073" s="5" customFormat="1" ht="14.25" x14ac:dyDescent="0.2"/>
    <row r="2074" s="5" customFormat="1" ht="14.25" x14ac:dyDescent="0.2"/>
    <row r="2075" s="5" customFormat="1" ht="14.25" x14ac:dyDescent="0.2"/>
    <row r="2076" s="5" customFormat="1" ht="14.25" x14ac:dyDescent="0.2"/>
    <row r="2077" s="5" customFormat="1" ht="14.25" x14ac:dyDescent="0.2"/>
    <row r="2078" s="5" customFormat="1" ht="14.25" x14ac:dyDescent="0.2"/>
    <row r="2079" s="5" customFormat="1" ht="14.25" x14ac:dyDescent="0.2"/>
    <row r="2080" s="5" customFormat="1" ht="14.25" x14ac:dyDescent="0.2"/>
    <row r="2081" s="5" customFormat="1" ht="14.25" x14ac:dyDescent="0.2"/>
    <row r="2082" s="5" customFormat="1" ht="14.25" x14ac:dyDescent="0.2"/>
    <row r="2083" s="5" customFormat="1" ht="14.25" x14ac:dyDescent="0.2"/>
    <row r="2084" s="5" customFormat="1" ht="14.25" x14ac:dyDescent="0.2"/>
    <row r="2085" s="5" customFormat="1" ht="14.25" x14ac:dyDescent="0.2"/>
    <row r="2086" s="5" customFormat="1" ht="14.25" x14ac:dyDescent="0.2"/>
    <row r="2087" s="5" customFormat="1" ht="14.25" x14ac:dyDescent="0.2"/>
    <row r="2088" s="5" customFormat="1" ht="14.25" x14ac:dyDescent="0.2"/>
    <row r="2089" s="5" customFormat="1" ht="14.25" x14ac:dyDescent="0.2"/>
    <row r="2090" s="5" customFormat="1" ht="14.25" x14ac:dyDescent="0.2"/>
    <row r="2091" s="5" customFormat="1" ht="14.25" x14ac:dyDescent="0.2"/>
    <row r="2092" s="5" customFormat="1" ht="14.25" x14ac:dyDescent="0.2"/>
    <row r="2093" s="5" customFormat="1" ht="14.25" x14ac:dyDescent="0.2"/>
    <row r="2094" s="5" customFormat="1" ht="14.25" x14ac:dyDescent="0.2"/>
    <row r="2095" s="5" customFormat="1" ht="14.25" x14ac:dyDescent="0.2"/>
    <row r="2096" s="5" customFormat="1" ht="14.25" x14ac:dyDescent="0.2"/>
    <row r="2097" s="5" customFormat="1" ht="14.25" x14ac:dyDescent="0.2"/>
    <row r="2098" s="5" customFormat="1" ht="14.25" x14ac:dyDescent="0.2"/>
    <row r="2099" s="5" customFormat="1" ht="14.25" x14ac:dyDescent="0.2"/>
    <row r="2100" s="5" customFormat="1" ht="14.25" x14ac:dyDescent="0.2"/>
    <row r="2101" s="5" customFormat="1" ht="14.25" x14ac:dyDescent="0.2"/>
    <row r="2102" s="5" customFormat="1" ht="14.25" x14ac:dyDescent="0.2"/>
    <row r="2103" s="5" customFormat="1" ht="14.25" x14ac:dyDescent="0.2"/>
    <row r="2104" s="5" customFormat="1" ht="14.25" x14ac:dyDescent="0.2"/>
    <row r="2105" s="5" customFormat="1" ht="14.25" x14ac:dyDescent="0.2"/>
    <row r="2106" s="5" customFormat="1" ht="14.25" x14ac:dyDescent="0.2"/>
    <row r="2107" s="5" customFormat="1" ht="14.25" x14ac:dyDescent="0.2"/>
    <row r="2108" s="5" customFormat="1" ht="14.25" x14ac:dyDescent="0.2"/>
    <row r="2109" s="5" customFormat="1" ht="14.25" x14ac:dyDescent="0.2"/>
    <row r="2110" s="5" customFormat="1" ht="14.25" x14ac:dyDescent="0.2"/>
    <row r="2111" s="5" customFormat="1" ht="14.25" x14ac:dyDescent="0.2"/>
    <row r="2112" s="5" customFormat="1" ht="14.25" x14ac:dyDescent="0.2"/>
    <row r="2113" s="5" customFormat="1" ht="14.25" x14ac:dyDescent="0.2"/>
    <row r="2114" s="5" customFormat="1" ht="14.25" x14ac:dyDescent="0.2"/>
    <row r="2115" s="5" customFormat="1" ht="14.25" x14ac:dyDescent="0.2"/>
    <row r="2116" s="5" customFormat="1" ht="14.25" x14ac:dyDescent="0.2"/>
    <row r="2117" s="5" customFormat="1" ht="14.25" x14ac:dyDescent="0.2"/>
    <row r="2118" s="5" customFormat="1" ht="14.25" x14ac:dyDescent="0.2"/>
    <row r="2119" s="5" customFormat="1" ht="14.25" x14ac:dyDescent="0.2"/>
    <row r="2120" s="5" customFormat="1" ht="14.25" x14ac:dyDescent="0.2"/>
    <row r="2121" s="5" customFormat="1" ht="14.25" x14ac:dyDescent="0.2"/>
    <row r="2122" s="5" customFormat="1" ht="14.25" x14ac:dyDescent="0.2"/>
    <row r="2123" s="5" customFormat="1" ht="14.25" x14ac:dyDescent="0.2"/>
    <row r="2124" s="5" customFormat="1" ht="14.25" x14ac:dyDescent="0.2"/>
    <row r="2125" s="5" customFormat="1" ht="14.25" x14ac:dyDescent="0.2"/>
    <row r="2126" s="5" customFormat="1" ht="14.25" x14ac:dyDescent="0.2"/>
    <row r="2127" s="5" customFormat="1" ht="14.25" x14ac:dyDescent="0.2"/>
    <row r="2128" s="5" customFormat="1" ht="14.25" x14ac:dyDescent="0.2"/>
    <row r="2129" s="5" customFormat="1" ht="14.25" x14ac:dyDescent="0.2"/>
    <row r="2130" s="5" customFormat="1" ht="14.25" x14ac:dyDescent="0.2"/>
    <row r="2131" s="5" customFormat="1" ht="14.25" x14ac:dyDescent="0.2"/>
    <row r="2132" s="5" customFormat="1" ht="14.25" x14ac:dyDescent="0.2"/>
    <row r="2133" s="5" customFormat="1" ht="14.25" x14ac:dyDescent="0.2"/>
    <row r="2134" s="5" customFormat="1" ht="14.25" x14ac:dyDescent="0.2"/>
    <row r="2135" s="5" customFormat="1" ht="14.25" x14ac:dyDescent="0.2"/>
    <row r="2136" s="5" customFormat="1" ht="14.25" x14ac:dyDescent="0.2"/>
    <row r="2137" s="5" customFormat="1" ht="14.25" x14ac:dyDescent="0.2"/>
    <row r="2138" s="5" customFormat="1" ht="14.25" x14ac:dyDescent="0.2"/>
    <row r="2139" s="5" customFormat="1" ht="14.25" x14ac:dyDescent="0.2"/>
    <row r="2140" s="5" customFormat="1" ht="14.25" x14ac:dyDescent="0.2"/>
    <row r="2141" s="5" customFormat="1" ht="14.25" x14ac:dyDescent="0.2"/>
    <row r="2142" s="5" customFormat="1" ht="14.25" x14ac:dyDescent="0.2"/>
    <row r="2143" s="5" customFormat="1" ht="14.25" x14ac:dyDescent="0.2"/>
    <row r="2144" s="5" customFormat="1" ht="14.25" x14ac:dyDescent="0.2"/>
    <row r="2145" s="5" customFormat="1" ht="14.25" x14ac:dyDescent="0.2"/>
    <row r="2146" s="5" customFormat="1" ht="14.25" x14ac:dyDescent="0.2"/>
    <row r="2147" s="5" customFormat="1" ht="14.25" x14ac:dyDescent="0.2"/>
    <row r="2148" s="5" customFormat="1" ht="14.25" x14ac:dyDescent="0.2"/>
    <row r="2149" s="5" customFormat="1" ht="14.25" x14ac:dyDescent="0.2"/>
    <row r="2150" s="5" customFormat="1" ht="14.25" x14ac:dyDescent="0.2"/>
    <row r="2151" s="5" customFormat="1" ht="14.25" x14ac:dyDescent="0.2"/>
    <row r="2152" s="5" customFormat="1" ht="14.25" x14ac:dyDescent="0.2"/>
    <row r="2153" s="5" customFormat="1" ht="14.25" x14ac:dyDescent="0.2"/>
    <row r="2154" s="5" customFormat="1" ht="14.25" x14ac:dyDescent="0.2"/>
    <row r="2155" s="5" customFormat="1" ht="14.25" x14ac:dyDescent="0.2"/>
    <row r="2156" s="5" customFormat="1" ht="14.25" x14ac:dyDescent="0.2"/>
    <row r="2157" s="5" customFormat="1" ht="14.25" x14ac:dyDescent="0.2"/>
    <row r="2158" s="5" customFormat="1" ht="14.25" x14ac:dyDescent="0.2"/>
    <row r="2159" s="5" customFormat="1" ht="14.25" x14ac:dyDescent="0.2"/>
    <row r="2160" s="5" customFormat="1" ht="14.25" x14ac:dyDescent="0.2"/>
    <row r="2161" s="5" customFormat="1" ht="14.25" x14ac:dyDescent="0.2"/>
    <row r="2162" s="5" customFormat="1" ht="14.25" x14ac:dyDescent="0.2"/>
    <row r="2163" s="5" customFormat="1" ht="14.25" x14ac:dyDescent="0.2"/>
    <row r="2164" s="5" customFormat="1" ht="14.25" x14ac:dyDescent="0.2"/>
    <row r="2165" s="5" customFormat="1" ht="14.25" x14ac:dyDescent="0.2"/>
    <row r="2166" s="5" customFormat="1" ht="14.25" x14ac:dyDescent="0.2"/>
    <row r="2167" s="5" customFormat="1" ht="14.25" x14ac:dyDescent="0.2"/>
    <row r="2168" s="5" customFormat="1" ht="14.25" x14ac:dyDescent="0.2"/>
    <row r="2169" s="5" customFormat="1" ht="14.25" x14ac:dyDescent="0.2"/>
    <row r="2170" s="5" customFormat="1" ht="14.25" x14ac:dyDescent="0.2"/>
    <row r="2171" s="5" customFormat="1" ht="14.25" x14ac:dyDescent="0.2"/>
    <row r="2172" s="5" customFormat="1" ht="14.25" x14ac:dyDescent="0.2"/>
    <row r="2173" s="5" customFormat="1" ht="14.25" x14ac:dyDescent="0.2"/>
    <row r="2174" s="5" customFormat="1" ht="14.25" x14ac:dyDescent="0.2"/>
    <row r="2175" s="5" customFormat="1" ht="14.25" x14ac:dyDescent="0.2"/>
    <row r="2176" s="5" customFormat="1" ht="14.25" x14ac:dyDescent="0.2"/>
    <row r="2177" s="5" customFormat="1" ht="14.25" x14ac:dyDescent="0.2"/>
    <row r="2178" s="5" customFormat="1" ht="14.25" x14ac:dyDescent="0.2"/>
    <row r="2179" s="5" customFormat="1" ht="14.25" x14ac:dyDescent="0.2"/>
    <row r="2180" s="5" customFormat="1" ht="14.25" x14ac:dyDescent="0.2"/>
    <row r="2181" s="5" customFormat="1" ht="14.25" x14ac:dyDescent="0.2"/>
    <row r="2182" s="5" customFormat="1" ht="14.25" x14ac:dyDescent="0.2"/>
    <row r="2183" s="5" customFormat="1" ht="14.25" x14ac:dyDescent="0.2"/>
    <row r="2184" s="5" customFormat="1" ht="14.25" x14ac:dyDescent="0.2"/>
    <row r="2185" s="5" customFormat="1" ht="14.25" x14ac:dyDescent="0.2"/>
    <row r="2186" s="5" customFormat="1" ht="14.25" x14ac:dyDescent="0.2"/>
    <row r="2187" s="5" customFormat="1" ht="14.25" x14ac:dyDescent="0.2"/>
    <row r="2188" s="5" customFormat="1" ht="14.25" x14ac:dyDescent="0.2"/>
    <row r="2189" s="5" customFormat="1" ht="14.25" x14ac:dyDescent="0.2"/>
    <row r="2190" s="5" customFormat="1" ht="14.25" customHeight="1" x14ac:dyDescent="0.2"/>
    <row r="2191" s="5" customFormat="1" ht="14.25" customHeight="1" x14ac:dyDescent="0.2"/>
    <row r="2192" s="5" customFormat="1" ht="14.25" customHeight="1" x14ac:dyDescent="0.2"/>
    <row r="2193" ht="14.25" customHeight="1" x14ac:dyDescent="0.2"/>
    <row r="2194" ht="14.25" customHeight="1" x14ac:dyDescent="0.2"/>
    <row r="2195" ht="14.25" customHeight="1" x14ac:dyDescent="0.2"/>
    <row r="2196" ht="14.25" customHeight="1" x14ac:dyDescent="0.2"/>
    <row r="2197" ht="14.25" customHeight="1" x14ac:dyDescent="0.2"/>
    <row r="2198" ht="14.25" customHeight="1" x14ac:dyDescent="0.2"/>
    <row r="2199" ht="14.25" customHeight="1" x14ac:dyDescent="0.2"/>
    <row r="2200" ht="14.25" customHeight="1" x14ac:dyDescent="0.2"/>
    <row r="2201" ht="14.25" customHeight="1" x14ac:dyDescent="0.2"/>
    <row r="2202" ht="14.25" customHeight="1" x14ac:dyDescent="0.2"/>
    <row r="2203" ht="14.25" customHeight="1" x14ac:dyDescent="0.2"/>
    <row r="2204" ht="14.25" customHeight="1" x14ac:dyDescent="0.2"/>
    <row r="2205" ht="14.25" customHeight="1" x14ac:dyDescent="0.2"/>
    <row r="2206" ht="14.25" customHeight="1" x14ac:dyDescent="0.2"/>
    <row r="2207" ht="14.25" customHeight="1" x14ac:dyDescent="0.2"/>
    <row r="2208" ht="14.25" customHeight="1" x14ac:dyDescent="0.2"/>
    <row r="2209" ht="14.25" customHeight="1" x14ac:dyDescent="0.2"/>
  </sheetData>
  <mergeCells count="27">
    <mergeCell ref="B1:I3"/>
    <mergeCell ref="B16:C16"/>
    <mergeCell ref="B62:J63"/>
    <mergeCell ref="C64:E64"/>
    <mergeCell ref="B8:K8"/>
    <mergeCell ref="H5:K5"/>
    <mergeCell ref="E6:F6"/>
    <mergeCell ref="J6:K6"/>
    <mergeCell ref="B25:H26"/>
    <mergeCell ref="B43:G57"/>
    <mergeCell ref="B59:D59"/>
    <mergeCell ref="B60:J60"/>
    <mergeCell ref="B61:J61"/>
    <mergeCell ref="J4:K4"/>
    <mergeCell ref="F64:H64"/>
    <mergeCell ref="I64:J64"/>
    <mergeCell ref="B9:K10"/>
    <mergeCell ref="B12:F12"/>
    <mergeCell ref="B13:K13"/>
    <mergeCell ref="B14:E15"/>
    <mergeCell ref="B110:J111"/>
    <mergeCell ref="B75:I83"/>
    <mergeCell ref="B85:I93"/>
    <mergeCell ref="B95:F97"/>
    <mergeCell ref="H95:H97"/>
    <mergeCell ref="B99:I107"/>
    <mergeCell ref="B109:J109"/>
  </mergeCells>
  <conditionalFormatting sqref="C27:H41">
    <cfRule type="cellIs" dxfId="1" priority="2" operator="lessThan">
      <formula>0</formula>
    </cfRule>
  </conditionalFormatting>
  <conditionalFormatting sqref="C67:J73">
    <cfRule type="cellIs" dxfId="0" priority="1" operator="lessThan">
      <formula>0</formula>
    </cfRule>
  </conditionalFormatting>
  <hyperlinks>
    <hyperlink ref="H95:H97" location="'MARGEN BRUTO'!A1" display="ANÁLISIS DEL MARGEN BRUTO" xr:uid="{00000000-0004-0000-01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2026"/>
  <sheetViews>
    <sheetView showGridLines="0" workbookViewId="0">
      <selection activeCell="B5" sqref="B5:E5"/>
    </sheetView>
  </sheetViews>
  <sheetFormatPr baseColWidth="10" defaultColWidth="0" defaultRowHeight="0" customHeight="1" zeroHeight="1" x14ac:dyDescent="0.2"/>
  <cols>
    <col min="1" max="1" width="29.42578125" style="84" customWidth="1"/>
    <col min="2" max="2" width="30.7109375" style="84" bestFit="1" customWidth="1"/>
    <col min="3" max="3" width="16.7109375" style="84" customWidth="1"/>
    <col min="4" max="4" width="22.140625" style="84" customWidth="1"/>
    <col min="5" max="5" width="19" style="84" customWidth="1"/>
    <col min="6" max="11" width="19" style="5" customWidth="1"/>
    <col min="12" max="12" width="1.7109375" style="332" customWidth="1"/>
    <col min="13" max="15" width="12.7109375" style="5" customWidth="1"/>
    <col min="16" max="16" width="1.7109375" style="5" customWidth="1"/>
    <col min="17" max="19" width="12.7109375" style="5" customWidth="1"/>
    <col min="20" max="20" width="1.7109375" style="5" customWidth="1"/>
    <col min="21" max="22" width="12.7109375" style="5" customWidth="1"/>
    <col min="23" max="23" width="1.7109375" style="5" customWidth="1"/>
    <col min="24" max="25" width="12.7109375" style="5" customWidth="1"/>
    <col min="26" max="26" width="1.7109375" style="5" customWidth="1"/>
    <col min="27" max="29" width="12.7109375" style="5" customWidth="1"/>
    <col min="30" max="30" width="1.7109375" style="5" customWidth="1"/>
    <col min="31" max="31" width="31.85546875" style="5" customWidth="1"/>
    <col min="32" max="35" width="11.42578125" style="5" customWidth="1"/>
    <col min="36" max="16384" width="11.42578125" style="5" hidden="1"/>
  </cols>
  <sheetData>
    <row r="1" spans="1:35" s="446" customFormat="1" ht="27.75" customHeight="1" x14ac:dyDescent="0.25">
      <c r="A1" s="536" t="s">
        <v>446</v>
      </c>
      <c r="B1" s="536"/>
      <c r="C1" s="536"/>
      <c r="D1" s="536"/>
      <c r="E1" s="536"/>
      <c r="F1" s="536"/>
      <c r="G1" s="536"/>
      <c r="H1" s="494" t="s">
        <v>485</v>
      </c>
      <c r="I1" s="492" t="s">
        <v>496</v>
      </c>
      <c r="J1" s="451"/>
      <c r="K1" s="450"/>
      <c r="L1" s="450"/>
    </row>
    <row r="2" spans="1:35" s="446" customFormat="1" ht="27.75" customHeight="1" x14ac:dyDescent="0.25">
      <c r="A2" s="536"/>
      <c r="B2" s="536"/>
      <c r="C2" s="536"/>
      <c r="D2" s="536"/>
      <c r="E2" s="536"/>
      <c r="F2" s="536"/>
      <c r="G2" s="536"/>
      <c r="H2" s="494" t="s">
        <v>486</v>
      </c>
      <c r="I2" s="492">
        <v>1</v>
      </c>
      <c r="J2" s="451"/>
      <c r="K2" s="450"/>
      <c r="L2" s="450"/>
    </row>
    <row r="3" spans="1:35" s="446" customFormat="1" ht="27.75" customHeight="1" x14ac:dyDescent="0.25">
      <c r="A3" s="536"/>
      <c r="B3" s="536"/>
      <c r="C3" s="536"/>
      <c r="D3" s="536"/>
      <c r="E3" s="536"/>
      <c r="F3" s="536"/>
      <c r="G3" s="536"/>
      <c r="H3" s="494" t="s">
        <v>499</v>
      </c>
      <c r="I3" s="493">
        <v>44573</v>
      </c>
      <c r="J3" s="451"/>
      <c r="K3" s="447"/>
      <c r="L3" s="447"/>
    </row>
    <row r="4" spans="1:35" ht="15" customHeight="1" thickBot="1" x14ac:dyDescent="0.25">
      <c r="A4" s="5"/>
      <c r="B4" s="5"/>
      <c r="C4" s="5"/>
      <c r="D4" s="5"/>
      <c r="E4" s="5"/>
      <c r="J4" s="551"/>
      <c r="K4" s="551"/>
      <c r="L4" s="91"/>
    </row>
    <row r="5" spans="1:35" s="14" customFormat="1" ht="24" customHeight="1" thickBot="1" x14ac:dyDescent="0.3">
      <c r="A5" s="322" t="s">
        <v>8</v>
      </c>
      <c r="B5" s="669" t="s">
        <v>9</v>
      </c>
      <c r="C5" s="669"/>
      <c r="D5" s="669"/>
      <c r="E5" s="747"/>
      <c r="F5" s="323" t="s">
        <v>10</v>
      </c>
      <c r="G5" s="323"/>
      <c r="H5" s="324" t="s">
        <v>11</v>
      </c>
      <c r="I5" s="148"/>
      <c r="J5" s="1"/>
      <c r="K5" s="1"/>
      <c r="L5" s="11"/>
      <c r="M5" s="11"/>
      <c r="N5" s="12"/>
      <c r="O5" s="13"/>
      <c r="P5" s="12"/>
      <c r="Q5" s="11"/>
      <c r="R5" s="11"/>
      <c r="S5" s="11"/>
      <c r="T5" s="11"/>
      <c r="U5" s="11"/>
      <c r="V5" s="11"/>
      <c r="W5" s="11"/>
      <c r="X5" s="11"/>
      <c r="Y5" s="11"/>
      <c r="Z5" s="11"/>
      <c r="AA5" s="11"/>
      <c r="AB5" s="11"/>
      <c r="AC5" s="11"/>
      <c r="AD5" s="11"/>
      <c r="AE5" s="11"/>
      <c r="AF5" s="11"/>
      <c r="AG5" s="11"/>
      <c r="AH5" s="11"/>
      <c r="AI5" s="11"/>
    </row>
    <row r="6" spans="1:35" s="23" customFormat="1" ht="24" customHeight="1" thickBot="1" x14ac:dyDescent="0.3">
      <c r="A6" s="322" t="s">
        <v>12</v>
      </c>
      <c r="B6" s="17" t="s">
        <v>13</v>
      </c>
      <c r="C6" s="17" t="s">
        <v>14</v>
      </c>
      <c r="D6" s="746" t="s">
        <v>13</v>
      </c>
      <c r="E6" s="746"/>
      <c r="F6" s="325" t="s">
        <v>0</v>
      </c>
      <c r="G6" s="267" t="s">
        <v>15</v>
      </c>
      <c r="H6" s="326"/>
      <c r="I6" s="180"/>
      <c r="J6" s="1"/>
      <c r="K6" s="1"/>
      <c r="L6" s="22"/>
      <c r="M6" s="12"/>
      <c r="N6" s="12"/>
      <c r="O6" s="11"/>
      <c r="P6" s="11"/>
      <c r="Q6" s="11"/>
      <c r="T6" s="11"/>
      <c r="U6" s="11"/>
      <c r="V6" s="11"/>
      <c r="W6" s="11"/>
      <c r="X6" s="11"/>
      <c r="Y6" s="11"/>
      <c r="Z6" s="11"/>
      <c r="AA6" s="11"/>
      <c r="AB6" s="11"/>
      <c r="AC6" s="11"/>
      <c r="AD6" s="11"/>
      <c r="AE6" s="11"/>
      <c r="AF6" s="11"/>
      <c r="AG6" s="11"/>
      <c r="AH6" s="11"/>
      <c r="AI6" s="11"/>
    </row>
    <row r="7" spans="1:35" s="23" customFormat="1" ht="14.25" customHeight="1" thickBot="1" x14ac:dyDescent="0.3">
      <c r="A7" s="24"/>
      <c r="B7" s="25"/>
      <c r="C7" s="25"/>
      <c r="D7" s="25"/>
      <c r="E7" s="26"/>
      <c r="F7" s="25"/>
      <c r="G7" s="25"/>
      <c r="H7" s="27"/>
      <c r="I7" s="29"/>
      <c r="J7" s="1"/>
      <c r="K7" s="1"/>
      <c r="L7" s="22"/>
      <c r="M7" s="12"/>
      <c r="N7" s="12"/>
      <c r="O7" s="11"/>
      <c r="P7" s="11"/>
      <c r="Q7" s="11"/>
      <c r="T7" s="11"/>
      <c r="U7" s="11"/>
      <c r="V7" s="11"/>
      <c r="W7" s="11"/>
      <c r="X7" s="11"/>
      <c r="Y7" s="11"/>
      <c r="Z7" s="11"/>
      <c r="AA7" s="11"/>
      <c r="AB7" s="11"/>
      <c r="AC7" s="11"/>
      <c r="AD7" s="11"/>
      <c r="AE7" s="11"/>
      <c r="AF7" s="11"/>
      <c r="AG7" s="11"/>
      <c r="AH7" s="11"/>
      <c r="AI7" s="11"/>
    </row>
    <row r="8" spans="1:35" ht="22.5" customHeight="1" thickBot="1" x14ac:dyDescent="0.25">
      <c r="A8" s="627" t="s">
        <v>387</v>
      </c>
      <c r="B8" s="628"/>
      <c r="C8" s="628"/>
      <c r="D8" s="628"/>
      <c r="E8" s="628"/>
      <c r="F8" s="628"/>
      <c r="G8" s="628"/>
      <c r="H8" s="628"/>
      <c r="I8" s="629"/>
      <c r="J8" s="1"/>
      <c r="K8" s="1"/>
      <c r="L8" s="5"/>
    </row>
    <row r="9" spans="1:35" ht="19.5" customHeight="1" thickBot="1" x14ac:dyDescent="0.25">
      <c r="A9" s="775" t="s">
        <v>388</v>
      </c>
      <c r="B9" s="776"/>
      <c r="C9" s="776"/>
      <c r="D9" s="776"/>
      <c r="E9" s="776"/>
      <c r="F9" s="776"/>
      <c r="G9" s="776"/>
      <c r="H9" s="776"/>
      <c r="I9" s="777"/>
      <c r="L9" s="5"/>
    </row>
    <row r="10" spans="1:35" s="37" customFormat="1" ht="15" thickBot="1" x14ac:dyDescent="0.3"/>
    <row r="11" spans="1:35" s="37" customFormat="1" ht="15" customHeight="1" thickBot="1" x14ac:dyDescent="0.3">
      <c r="C11" s="704" t="s">
        <v>389</v>
      </c>
      <c r="D11" s="709"/>
      <c r="E11" s="627" t="s">
        <v>390</v>
      </c>
      <c r="F11" s="629"/>
      <c r="G11" s="627" t="s">
        <v>391</v>
      </c>
      <c r="H11" s="629"/>
      <c r="L11" s="386"/>
      <c r="M11" s="386"/>
      <c r="N11" s="386"/>
      <c r="O11" s="386"/>
      <c r="P11" s="386"/>
      <c r="Q11" s="386"/>
      <c r="R11" s="386"/>
      <c r="S11" s="386"/>
      <c r="T11" s="386"/>
      <c r="U11" s="386"/>
      <c r="V11" s="386"/>
      <c r="W11" s="386"/>
      <c r="X11" s="386"/>
      <c r="Y11" s="386"/>
      <c r="Z11" s="386"/>
      <c r="AA11" s="386"/>
      <c r="AB11" s="386"/>
      <c r="AC11" s="386"/>
      <c r="AD11" s="386"/>
      <c r="AE11" s="386"/>
      <c r="AF11" s="386"/>
    </row>
    <row r="12" spans="1:35" s="37" customFormat="1" ht="15.75" customHeight="1" thickBot="1" x14ac:dyDescent="0.3">
      <c r="C12" s="754"/>
      <c r="D12" s="552"/>
      <c r="E12" s="500"/>
      <c r="F12" s="502"/>
      <c r="G12" s="500"/>
      <c r="H12" s="502"/>
      <c r="L12" s="387"/>
      <c r="M12" s="755" t="s">
        <v>392</v>
      </c>
      <c r="N12" s="756"/>
      <c r="O12" s="757"/>
      <c r="P12" s="388"/>
      <c r="Q12" s="761" t="s">
        <v>393</v>
      </c>
      <c r="R12" s="762"/>
      <c r="S12" s="763"/>
      <c r="T12" s="388"/>
      <c r="U12" s="767" t="s">
        <v>394</v>
      </c>
      <c r="V12" s="768"/>
      <c r="W12" s="388"/>
      <c r="X12" s="771" t="s">
        <v>395</v>
      </c>
      <c r="Y12" s="772"/>
      <c r="Z12" s="388"/>
      <c r="AA12" s="748" t="s">
        <v>396</v>
      </c>
      <c r="AB12" s="749"/>
      <c r="AC12" s="750"/>
      <c r="AD12" s="327"/>
      <c r="AE12" s="618" t="s">
        <v>397</v>
      </c>
      <c r="AF12" s="386"/>
    </row>
    <row r="13" spans="1:35" s="37" customFormat="1" ht="16.5" customHeight="1" thickBot="1" x14ac:dyDescent="0.3">
      <c r="A13" s="618" t="s">
        <v>398</v>
      </c>
      <c r="B13" s="778" t="s">
        <v>399</v>
      </c>
      <c r="C13" s="539" t="s">
        <v>185</v>
      </c>
      <c r="D13" s="540"/>
      <c r="E13" s="539" t="s">
        <v>185</v>
      </c>
      <c r="F13" s="541"/>
      <c r="G13" s="540" t="s">
        <v>185</v>
      </c>
      <c r="H13" s="541"/>
      <c r="I13" s="539" t="s">
        <v>400</v>
      </c>
      <c r="J13" s="540"/>
      <c r="K13" s="541"/>
      <c r="L13" s="389"/>
      <c r="M13" s="758"/>
      <c r="N13" s="759"/>
      <c r="O13" s="760"/>
      <c r="P13" s="388"/>
      <c r="Q13" s="764"/>
      <c r="R13" s="765"/>
      <c r="S13" s="766"/>
      <c r="T13" s="388"/>
      <c r="U13" s="769"/>
      <c r="V13" s="770"/>
      <c r="W13" s="388"/>
      <c r="X13" s="773"/>
      <c r="Y13" s="774"/>
      <c r="Z13" s="388"/>
      <c r="AA13" s="751"/>
      <c r="AB13" s="752"/>
      <c r="AC13" s="753"/>
      <c r="AD13" s="327"/>
      <c r="AE13" s="619"/>
      <c r="AF13" s="386"/>
    </row>
    <row r="14" spans="1:35" s="37" customFormat="1" ht="16.5" customHeight="1" thickBot="1" x14ac:dyDescent="0.3">
      <c r="A14" s="730"/>
      <c r="B14" s="779"/>
      <c r="C14" s="477" t="s">
        <v>401</v>
      </c>
      <c r="D14" s="478" t="s">
        <v>402</v>
      </c>
      <c r="E14" s="478" t="s">
        <v>401</v>
      </c>
      <c r="F14" s="469" t="s">
        <v>402</v>
      </c>
      <c r="G14" s="479" t="s">
        <v>401</v>
      </c>
      <c r="H14" s="480" t="s">
        <v>402</v>
      </c>
      <c r="I14" s="469">
        <v>2018</v>
      </c>
      <c r="J14" s="469">
        <v>2017</v>
      </c>
      <c r="K14" s="469">
        <v>2016</v>
      </c>
      <c r="L14" s="389"/>
      <c r="M14" s="367">
        <v>2018</v>
      </c>
      <c r="N14" s="328">
        <v>2017</v>
      </c>
      <c r="O14" s="329">
        <v>2016</v>
      </c>
      <c r="P14" s="388"/>
      <c r="Q14" s="390">
        <v>2018</v>
      </c>
      <c r="R14" s="391">
        <v>2017</v>
      </c>
      <c r="S14" s="392">
        <v>2016</v>
      </c>
      <c r="T14" s="388"/>
      <c r="U14" s="393" t="s">
        <v>403</v>
      </c>
      <c r="V14" s="359" t="s">
        <v>404</v>
      </c>
      <c r="W14" s="388"/>
      <c r="X14" s="394" t="s">
        <v>405</v>
      </c>
      <c r="Y14" s="394" t="s">
        <v>406</v>
      </c>
      <c r="Z14" s="388"/>
      <c r="AA14" s="395">
        <v>2018</v>
      </c>
      <c r="AB14" s="396">
        <v>2017</v>
      </c>
      <c r="AC14" s="397">
        <v>2016</v>
      </c>
      <c r="AD14" s="327"/>
      <c r="AE14" s="730"/>
      <c r="AF14" s="386"/>
    </row>
    <row r="15" spans="1:35" s="37" customFormat="1" ht="15" customHeight="1" x14ac:dyDescent="0.25">
      <c r="A15" s="398">
        <v>500491446</v>
      </c>
      <c r="B15" s="399" t="s">
        <v>407</v>
      </c>
      <c r="C15" s="400">
        <v>4659126</v>
      </c>
      <c r="D15" s="401">
        <v>1509122.794</v>
      </c>
      <c r="E15" s="400">
        <v>4335055</v>
      </c>
      <c r="F15" s="401">
        <v>1327676.061</v>
      </c>
      <c r="G15" s="400">
        <v>5428928</v>
      </c>
      <c r="H15" s="401">
        <v>1687241.5789999999</v>
      </c>
      <c r="I15" s="402">
        <f>(124.7*C15)/1000</f>
        <v>580993.0122</v>
      </c>
      <c r="J15" s="402">
        <f>(118.7*E15)/1000</f>
        <v>514571.02850000001</v>
      </c>
      <c r="K15" s="403">
        <f>(123*G15)/1000</f>
        <v>667758.14399999997</v>
      </c>
      <c r="L15" s="404"/>
      <c r="M15" s="405">
        <f t="shared" ref="M15:M36" si="0">(D15-I15)/D15</f>
        <v>0.61501276469355348</v>
      </c>
      <c r="N15" s="406">
        <f t="shared" ref="N15:N34" si="1">(F15-J15)/F15</f>
        <v>0.61242727528548846</v>
      </c>
      <c r="O15" s="407">
        <f t="shared" ref="O15:O34" si="2">(H15-K15)/H15</f>
        <v>0.60423086278150573</v>
      </c>
      <c r="P15" s="408"/>
      <c r="Q15" s="409">
        <f t="shared" ref="Q15:Q36" si="3">D15/C15</f>
        <v>0.32390684304309436</v>
      </c>
      <c r="R15" s="410">
        <f t="shared" ref="R15:R34" si="4">F15/E15</f>
        <v>0.30626510182685107</v>
      </c>
      <c r="S15" s="411">
        <f t="shared" ref="S15:S34" si="5">H15/G15</f>
        <v>0.31078724547461301</v>
      </c>
      <c r="T15" s="412"/>
      <c r="U15" s="413">
        <f t="shared" ref="U15:U34" si="6">(C15-E15)/E15</f>
        <v>7.4755914284824532E-2</v>
      </c>
      <c r="V15" s="414">
        <f t="shared" ref="V15:V34" si="7">(E15-G15)/G15</f>
        <v>-0.20148968636165371</v>
      </c>
      <c r="W15" s="412"/>
      <c r="X15" s="405">
        <f>(Q15-R15)/R15</f>
        <v>5.7602845087512324E-2</v>
      </c>
      <c r="Y15" s="407">
        <f>(R15-S15)/S15</f>
        <v>-1.4550608860592156E-2</v>
      </c>
      <c r="Z15" s="412"/>
      <c r="AA15" s="409">
        <f t="shared" ref="AA15:AA35" si="8">I15/C15</f>
        <v>0.12470000000000001</v>
      </c>
      <c r="AB15" s="410">
        <f t="shared" ref="AB15:AB34" si="9">J15/E15</f>
        <v>0.1187</v>
      </c>
      <c r="AC15" s="411">
        <f t="shared" ref="AC15:AC34" si="10">K15/G15</f>
        <v>0.123</v>
      </c>
      <c r="AD15" s="415"/>
      <c r="AE15" s="330" t="s">
        <v>408</v>
      </c>
      <c r="AF15" s="386"/>
    </row>
    <row r="16" spans="1:35" s="37" customFormat="1" ht="15" customHeight="1" x14ac:dyDescent="0.25">
      <c r="A16" s="416">
        <v>500327646</v>
      </c>
      <c r="B16" s="417" t="s">
        <v>409</v>
      </c>
      <c r="C16" s="418">
        <v>3159822</v>
      </c>
      <c r="D16" s="419">
        <v>1156985.358</v>
      </c>
      <c r="E16" s="418">
        <v>2408232</v>
      </c>
      <c r="F16" s="419">
        <v>852530.49699999997</v>
      </c>
      <c r="G16" s="418">
        <v>2512680</v>
      </c>
      <c r="H16" s="419">
        <v>895309.42700000003</v>
      </c>
      <c r="I16" s="420">
        <f>(162.8*C16)/1000</f>
        <v>514419.02160000004</v>
      </c>
      <c r="J16" s="420">
        <f>(162*E16)/1000</f>
        <v>390133.58399999997</v>
      </c>
      <c r="K16" s="421">
        <f>(162*G16)/1000</f>
        <v>407054.16</v>
      </c>
      <c r="L16" s="404"/>
      <c r="M16" s="422">
        <f t="shared" si="0"/>
        <v>0.55537983428827442</v>
      </c>
      <c r="N16" s="423">
        <f t="shared" si="1"/>
        <v>0.54238166801908561</v>
      </c>
      <c r="O16" s="424">
        <f t="shared" si="2"/>
        <v>0.54534806880794751</v>
      </c>
      <c r="P16" s="408"/>
      <c r="Q16" s="425">
        <f t="shared" si="3"/>
        <v>0.36615523216181167</v>
      </c>
      <c r="R16" s="426">
        <f t="shared" si="4"/>
        <v>0.35400679710260474</v>
      </c>
      <c r="S16" s="427">
        <f t="shared" si="5"/>
        <v>0.35631653334288488</v>
      </c>
      <c r="T16" s="412"/>
      <c r="U16" s="422">
        <f t="shared" si="6"/>
        <v>0.31209202435645733</v>
      </c>
      <c r="V16" s="424">
        <f t="shared" si="7"/>
        <v>-4.1568365251444674E-2</v>
      </c>
      <c r="W16" s="412"/>
      <c r="X16" s="422">
        <f t="shared" ref="X16:Y33" si="11">(Q16-R16)/R16</f>
        <v>3.4316954246745288E-2</v>
      </c>
      <c r="Y16" s="424">
        <f t="shared" si="11"/>
        <v>-6.4822595196767563E-3</v>
      </c>
      <c r="Z16" s="412"/>
      <c r="AA16" s="425">
        <f t="shared" si="8"/>
        <v>0.1628</v>
      </c>
      <c r="AB16" s="426">
        <f t="shared" si="9"/>
        <v>0.16199999999999998</v>
      </c>
      <c r="AC16" s="427">
        <f t="shared" si="10"/>
        <v>0.16199999999999998</v>
      </c>
      <c r="AD16" s="415"/>
      <c r="AE16" s="330" t="s">
        <v>408</v>
      </c>
      <c r="AF16" s="386"/>
    </row>
    <row r="17" spans="1:32" s="37" customFormat="1" ht="15" customHeight="1" x14ac:dyDescent="0.25">
      <c r="A17" s="416">
        <v>500566748</v>
      </c>
      <c r="B17" s="417" t="s">
        <v>410</v>
      </c>
      <c r="C17" s="418">
        <v>212448</v>
      </c>
      <c r="D17" s="419">
        <v>1031681.378</v>
      </c>
      <c r="E17" s="418">
        <v>194720</v>
      </c>
      <c r="F17" s="419">
        <v>870234.99399999995</v>
      </c>
      <c r="G17" s="418">
        <v>148850</v>
      </c>
      <c r="H17" s="419">
        <v>716694.39099999995</v>
      </c>
      <c r="I17" s="420">
        <f>(2783.83*C17)/1000</f>
        <v>591419.11583999998</v>
      </c>
      <c r="J17" s="420">
        <f>(2923*E17)/1000</f>
        <v>569166.56000000006</v>
      </c>
      <c r="K17" s="421">
        <f>(2786*G17)/1000</f>
        <v>414696.1</v>
      </c>
      <c r="L17" s="404"/>
      <c r="M17" s="422">
        <f t="shared" si="0"/>
        <v>0.426742472577614</v>
      </c>
      <c r="N17" s="423">
        <f t="shared" si="1"/>
        <v>0.34596222408403854</v>
      </c>
      <c r="O17" s="424">
        <f t="shared" si="2"/>
        <v>0.42137666318083405</v>
      </c>
      <c r="P17" s="408"/>
      <c r="Q17" s="425">
        <f t="shared" si="3"/>
        <v>4.8561595213887632</v>
      </c>
      <c r="R17" s="426">
        <f t="shared" si="4"/>
        <v>4.4691608155299916</v>
      </c>
      <c r="S17" s="427">
        <f t="shared" si="5"/>
        <v>4.8148766610681895</v>
      </c>
      <c r="T17" s="412"/>
      <c r="U17" s="422">
        <f t="shared" si="6"/>
        <v>9.1043549712407565E-2</v>
      </c>
      <c r="V17" s="424">
        <f t="shared" si="7"/>
        <v>0.30816257977830031</v>
      </c>
      <c r="W17" s="412"/>
      <c r="X17" s="422">
        <f t="shared" si="11"/>
        <v>8.6593148430457179E-2</v>
      </c>
      <c r="Y17" s="424">
        <f t="shared" si="11"/>
        <v>-7.1801599474720534E-2</v>
      </c>
      <c r="Z17" s="412"/>
      <c r="AA17" s="425">
        <f t="shared" si="8"/>
        <v>2.78383</v>
      </c>
      <c r="AB17" s="426">
        <f t="shared" si="9"/>
        <v>2.9230000000000005</v>
      </c>
      <c r="AC17" s="427">
        <f t="shared" si="10"/>
        <v>2.786</v>
      </c>
      <c r="AD17" s="415"/>
      <c r="AE17" s="330" t="s">
        <v>408</v>
      </c>
      <c r="AF17" s="386"/>
    </row>
    <row r="18" spans="1:32" s="37" customFormat="1" ht="15" customHeight="1" x14ac:dyDescent="0.25">
      <c r="A18" s="416">
        <v>50060100</v>
      </c>
      <c r="B18" s="417" t="s">
        <v>411</v>
      </c>
      <c r="C18" s="418">
        <v>735771</v>
      </c>
      <c r="D18" s="419">
        <v>911785.59600000002</v>
      </c>
      <c r="E18" s="418">
        <v>722443</v>
      </c>
      <c r="F18" s="419">
        <v>856906.26599999995</v>
      </c>
      <c r="G18" s="418">
        <v>654648</v>
      </c>
      <c r="H18" s="419">
        <v>851660.22499999998</v>
      </c>
      <c r="I18" s="420">
        <f>(525.48*C18)/1000</f>
        <v>386632.94508000003</v>
      </c>
      <c r="J18" s="420">
        <f>(553.64*E18)/1000</f>
        <v>399973.34252000001</v>
      </c>
      <c r="K18" s="421">
        <f>(593*G18)/1000</f>
        <v>388206.26400000002</v>
      </c>
      <c r="L18" s="404"/>
      <c r="M18" s="422">
        <f t="shared" si="0"/>
        <v>0.57596067894013969</v>
      </c>
      <c r="N18" s="423">
        <f t="shared" si="1"/>
        <v>0.53323559601558568</v>
      </c>
      <c r="O18" s="424">
        <f t="shared" si="2"/>
        <v>0.54417706427466417</v>
      </c>
      <c r="P18" s="408"/>
      <c r="Q18" s="425">
        <f t="shared" si="3"/>
        <v>1.2392246989892235</v>
      </c>
      <c r="R18" s="426">
        <f t="shared" si="4"/>
        <v>1.1861230103966678</v>
      </c>
      <c r="S18" s="427">
        <f t="shared" si="5"/>
        <v>1.3009437514511615</v>
      </c>
      <c r="T18" s="412"/>
      <c r="U18" s="422">
        <f t="shared" si="6"/>
        <v>1.844851427725094E-2</v>
      </c>
      <c r="V18" s="424">
        <f t="shared" si="7"/>
        <v>0.10355947012745781</v>
      </c>
      <c r="W18" s="412"/>
      <c r="X18" s="422">
        <f t="shared" si="11"/>
        <v>4.4769124388538112E-2</v>
      </c>
      <c r="Y18" s="424">
        <f t="shared" si="11"/>
        <v>-8.8259573810485506E-2</v>
      </c>
      <c r="Z18" s="412"/>
      <c r="AA18" s="425">
        <f t="shared" si="8"/>
        <v>0.52548000000000006</v>
      </c>
      <c r="AB18" s="426">
        <f t="shared" si="9"/>
        <v>0.55364000000000002</v>
      </c>
      <c r="AC18" s="427">
        <f t="shared" si="10"/>
        <v>0.59300000000000008</v>
      </c>
      <c r="AD18" s="415"/>
      <c r="AE18" s="330"/>
      <c r="AF18" s="386"/>
    </row>
    <row r="19" spans="1:32" s="37" customFormat="1" ht="15" customHeight="1" x14ac:dyDescent="0.25">
      <c r="A19" s="416">
        <v>500531395</v>
      </c>
      <c r="B19" s="417" t="s">
        <v>412</v>
      </c>
      <c r="C19" s="418">
        <v>98695</v>
      </c>
      <c r="D19" s="419">
        <v>425786.35100000002</v>
      </c>
      <c r="E19" s="418">
        <v>89091</v>
      </c>
      <c r="F19" s="419">
        <v>389146.179</v>
      </c>
      <c r="G19" s="418">
        <v>76266</v>
      </c>
      <c r="H19" s="419">
        <v>338833.08399999997</v>
      </c>
      <c r="I19" s="420">
        <f>(1911.13*C19)/1000</f>
        <v>188618.97535000002</v>
      </c>
      <c r="J19" s="420">
        <f>(1911.7*E19)/1000</f>
        <v>170315.26470000003</v>
      </c>
      <c r="K19" s="421">
        <f>(1911*G19)/1000</f>
        <v>145744.326</v>
      </c>
      <c r="L19" s="404"/>
      <c r="M19" s="422">
        <f t="shared" si="0"/>
        <v>0.55701028248789497</v>
      </c>
      <c r="N19" s="423">
        <f t="shared" si="1"/>
        <v>0.56233602206331823</v>
      </c>
      <c r="O19" s="424">
        <f t="shared" si="2"/>
        <v>0.56986394516304073</v>
      </c>
      <c r="P19" s="408"/>
      <c r="Q19" s="425">
        <f t="shared" si="3"/>
        <v>4.3141633416079843</v>
      </c>
      <c r="R19" s="426">
        <f t="shared" si="4"/>
        <v>4.3679628582011647</v>
      </c>
      <c r="S19" s="427">
        <f t="shared" si="5"/>
        <v>4.4427803215063069</v>
      </c>
      <c r="T19" s="412"/>
      <c r="U19" s="422">
        <f t="shared" si="6"/>
        <v>0.10779989000011224</v>
      </c>
      <c r="V19" s="424">
        <f t="shared" si="7"/>
        <v>0.16816143497757849</v>
      </c>
      <c r="W19" s="412"/>
      <c r="X19" s="422">
        <f t="shared" si="11"/>
        <v>-1.2316843878873173E-2</v>
      </c>
      <c r="Y19" s="424">
        <f t="shared" si="11"/>
        <v>-1.6840234693345269E-2</v>
      </c>
      <c r="Z19" s="412"/>
      <c r="AA19" s="425">
        <f t="shared" si="8"/>
        <v>1.9111300000000002</v>
      </c>
      <c r="AB19" s="426">
        <f t="shared" si="9"/>
        <v>1.9117000000000004</v>
      </c>
      <c r="AC19" s="427">
        <f t="shared" si="10"/>
        <v>1.911</v>
      </c>
      <c r="AD19" s="415"/>
      <c r="AE19" s="330" t="s">
        <v>408</v>
      </c>
      <c r="AF19" s="386"/>
    </row>
    <row r="20" spans="1:32" s="37" customFormat="1" ht="15" customHeight="1" x14ac:dyDescent="0.25">
      <c r="A20" s="416">
        <v>500660512</v>
      </c>
      <c r="B20" s="417" t="s">
        <v>413</v>
      </c>
      <c r="C20" s="418">
        <v>366256</v>
      </c>
      <c r="D20" s="419">
        <v>521575.41200000001</v>
      </c>
      <c r="E20" s="418">
        <v>302953</v>
      </c>
      <c r="F20" s="419">
        <v>419259.51400000002</v>
      </c>
      <c r="G20" s="418">
        <v>286270</v>
      </c>
      <c r="H20" s="419">
        <v>387502.22700000001</v>
      </c>
      <c r="I20" s="420">
        <f>(503.63*C20)/1000</f>
        <v>184457.50928</v>
      </c>
      <c r="J20" s="420">
        <f>(503.34*E20)/1000</f>
        <v>152488.36301999999</v>
      </c>
      <c r="K20" s="421">
        <f>(494*G20)/1000</f>
        <v>141417.38</v>
      </c>
      <c r="L20" s="404"/>
      <c r="M20" s="422">
        <f t="shared" si="0"/>
        <v>0.64634546599370757</v>
      </c>
      <c r="N20" s="423">
        <f t="shared" si="1"/>
        <v>0.6362912279195172</v>
      </c>
      <c r="O20" s="424">
        <f t="shared" si="2"/>
        <v>0.63505401996050981</v>
      </c>
      <c r="P20" s="408"/>
      <c r="Q20" s="425">
        <f t="shared" si="3"/>
        <v>1.4240733585251846</v>
      </c>
      <c r="R20" s="426">
        <f t="shared" si="4"/>
        <v>1.3839094314959748</v>
      </c>
      <c r="S20" s="427">
        <f t="shared" si="5"/>
        <v>1.3536249938868901</v>
      </c>
      <c r="T20" s="412"/>
      <c r="U20" s="422">
        <f t="shared" si="6"/>
        <v>0.2089532039623308</v>
      </c>
      <c r="V20" s="424">
        <f t="shared" si="7"/>
        <v>5.8277150941418943E-2</v>
      </c>
      <c r="W20" s="412"/>
      <c r="X20" s="422">
        <f t="shared" si="11"/>
        <v>2.9022077684515448E-2</v>
      </c>
      <c r="Y20" s="424">
        <f t="shared" si="11"/>
        <v>2.237284162589518E-2</v>
      </c>
      <c r="Z20" s="412"/>
      <c r="AA20" s="425">
        <f t="shared" si="8"/>
        <v>0.50363000000000002</v>
      </c>
      <c r="AB20" s="426">
        <f t="shared" si="9"/>
        <v>0.50334000000000001</v>
      </c>
      <c r="AC20" s="427">
        <f t="shared" si="10"/>
        <v>0.49399999999999999</v>
      </c>
      <c r="AD20" s="415"/>
      <c r="AE20" s="330"/>
      <c r="AF20" s="386"/>
    </row>
    <row r="21" spans="1:32" s="37" customFormat="1" ht="15" customHeight="1" x14ac:dyDescent="0.25">
      <c r="A21" s="416">
        <v>50058203</v>
      </c>
      <c r="B21" s="417" t="s">
        <v>414</v>
      </c>
      <c r="C21" s="418">
        <v>1026268</v>
      </c>
      <c r="D21" s="419">
        <v>505211.63099999999</v>
      </c>
      <c r="E21" s="418">
        <v>1121127</v>
      </c>
      <c r="F21" s="419">
        <v>566162.01899999997</v>
      </c>
      <c r="G21" s="418">
        <v>1049527</v>
      </c>
      <c r="H21" s="419">
        <v>505153.29</v>
      </c>
      <c r="I21" s="420">
        <f>(241.9*C21)/1000</f>
        <v>248254.22920000003</v>
      </c>
      <c r="J21" s="420">
        <f>(240.14*E21)/1000</f>
        <v>269227.43777999998</v>
      </c>
      <c r="K21" s="421">
        <f>(232*G21)/1000</f>
        <v>243490.264</v>
      </c>
      <c r="L21" s="404"/>
      <c r="M21" s="422">
        <f t="shared" si="0"/>
        <v>0.50861339294858787</v>
      </c>
      <c r="N21" s="423">
        <f t="shared" si="1"/>
        <v>0.52446927073008054</v>
      </c>
      <c r="O21" s="424">
        <f t="shared" si="2"/>
        <v>0.51798737369403258</v>
      </c>
      <c r="P21" s="408"/>
      <c r="Q21" s="425">
        <f t="shared" si="3"/>
        <v>0.49228040921084942</v>
      </c>
      <c r="R21" s="426">
        <f t="shared" si="4"/>
        <v>0.50499365281542585</v>
      </c>
      <c r="S21" s="427">
        <f t="shared" si="5"/>
        <v>0.4813151924628904</v>
      </c>
      <c r="T21" s="412"/>
      <c r="U21" s="422">
        <f t="shared" si="6"/>
        <v>-8.4610396502804761E-2</v>
      </c>
      <c r="V21" s="424">
        <f t="shared" si="7"/>
        <v>6.8221208220465027E-2</v>
      </c>
      <c r="W21" s="412"/>
      <c r="X21" s="422">
        <f t="shared" si="11"/>
        <v>-2.5175056228326685E-2</v>
      </c>
      <c r="Y21" s="424">
        <f t="shared" si="11"/>
        <v>4.9195331299169573E-2</v>
      </c>
      <c r="Z21" s="412"/>
      <c r="AA21" s="425">
        <f t="shared" si="8"/>
        <v>0.24190000000000003</v>
      </c>
      <c r="AB21" s="426">
        <f t="shared" si="9"/>
        <v>0.24013999999999999</v>
      </c>
      <c r="AC21" s="427">
        <f t="shared" si="10"/>
        <v>0.23199999999999998</v>
      </c>
      <c r="AD21" s="415"/>
      <c r="AE21" s="330"/>
      <c r="AF21" s="386"/>
    </row>
    <row r="22" spans="1:32" s="37" customFormat="1" ht="15" customHeight="1" x14ac:dyDescent="0.25">
      <c r="A22" s="416">
        <v>50064930</v>
      </c>
      <c r="B22" s="417" t="s">
        <v>415</v>
      </c>
      <c r="C22" s="418">
        <v>82195</v>
      </c>
      <c r="D22" s="419">
        <v>470249.554</v>
      </c>
      <c r="E22" s="418">
        <v>78914</v>
      </c>
      <c r="F22" s="419">
        <v>441942.62300000002</v>
      </c>
      <c r="G22" s="418">
        <v>64471</v>
      </c>
      <c r="H22" s="419">
        <v>332876.87599999999</v>
      </c>
      <c r="I22" s="420">
        <f>(2742.44*C22)/1000</f>
        <v>225414.85580000002</v>
      </c>
      <c r="J22" s="420">
        <f>(2916*E22)/1000</f>
        <v>230113.22399999999</v>
      </c>
      <c r="K22" s="421">
        <f>(2805*G22)/1000</f>
        <v>180841.155</v>
      </c>
      <c r="L22" s="404"/>
      <c r="M22" s="422">
        <f t="shared" si="0"/>
        <v>0.52064844318810344</v>
      </c>
      <c r="N22" s="423">
        <f t="shared" si="1"/>
        <v>0.47931425478279793</v>
      </c>
      <c r="O22" s="424">
        <f t="shared" si="2"/>
        <v>0.45673259983369946</v>
      </c>
      <c r="P22" s="408"/>
      <c r="Q22" s="425">
        <f t="shared" si="3"/>
        <v>5.721145495468094</v>
      </c>
      <c r="R22" s="426">
        <f t="shared" si="4"/>
        <v>5.6003069544060624</v>
      </c>
      <c r="S22" s="427">
        <f t="shared" si="5"/>
        <v>5.1632032386654467</v>
      </c>
      <c r="T22" s="412"/>
      <c r="U22" s="422">
        <f t="shared" si="6"/>
        <v>4.1576906505816455E-2</v>
      </c>
      <c r="V22" s="424">
        <f t="shared" si="7"/>
        <v>0.22402320423135982</v>
      </c>
      <c r="W22" s="412"/>
      <c r="X22" s="422">
        <f t="shared" si="11"/>
        <v>2.1577128190618453E-2</v>
      </c>
      <c r="Y22" s="424">
        <f t="shared" si="11"/>
        <v>8.4657468539548641E-2</v>
      </c>
      <c r="Z22" s="412"/>
      <c r="AA22" s="425">
        <f t="shared" si="8"/>
        <v>2.7424400000000002</v>
      </c>
      <c r="AB22" s="426">
        <f t="shared" si="9"/>
        <v>2.9159999999999999</v>
      </c>
      <c r="AC22" s="427">
        <f t="shared" si="10"/>
        <v>2.8050000000000002</v>
      </c>
      <c r="AD22" s="415"/>
      <c r="AE22" s="330" t="s">
        <v>416</v>
      </c>
      <c r="AF22" s="386"/>
    </row>
    <row r="23" spans="1:32" s="37" customFormat="1" ht="15" customHeight="1" x14ac:dyDescent="0.25">
      <c r="A23" s="416">
        <v>500478355</v>
      </c>
      <c r="B23" s="417" t="s">
        <v>417</v>
      </c>
      <c r="C23" s="418">
        <v>38709</v>
      </c>
      <c r="D23" s="419">
        <v>464123.848</v>
      </c>
      <c r="E23" s="418">
        <v>29372</v>
      </c>
      <c r="F23" s="419">
        <v>335750.52600000001</v>
      </c>
      <c r="G23" s="418">
        <v>24691</v>
      </c>
      <c r="H23" s="419">
        <v>291311.62199999997</v>
      </c>
      <c r="I23" s="420">
        <f>(5264*C23)/1000</f>
        <v>203764.17600000001</v>
      </c>
      <c r="J23" s="420">
        <f>(5339*E23)/1000</f>
        <v>156817.10800000001</v>
      </c>
      <c r="K23" s="421">
        <f>(5287*G23)/1000</f>
        <v>130541.317</v>
      </c>
      <c r="L23" s="404"/>
      <c r="M23" s="422">
        <f t="shared" si="0"/>
        <v>0.56097025206082496</v>
      </c>
      <c r="N23" s="423">
        <f t="shared" si="1"/>
        <v>0.53293562971216313</v>
      </c>
      <c r="O23" s="424">
        <f t="shared" si="2"/>
        <v>0.55188428081321106</v>
      </c>
      <c r="P23" s="408"/>
      <c r="Q23" s="425">
        <f t="shared" si="3"/>
        <v>11.990075899661578</v>
      </c>
      <c r="R23" s="426">
        <f t="shared" si="4"/>
        <v>11.430972558899633</v>
      </c>
      <c r="S23" s="427">
        <f t="shared" si="5"/>
        <v>11.798291766230609</v>
      </c>
      <c r="T23" s="412"/>
      <c r="U23" s="422">
        <f t="shared" si="6"/>
        <v>0.31788778428435244</v>
      </c>
      <c r="V23" s="424">
        <f t="shared" si="7"/>
        <v>0.18958324895710987</v>
      </c>
      <c r="W23" s="412"/>
      <c r="X23" s="422">
        <f t="shared" si="11"/>
        <v>4.8911266113280352E-2</v>
      </c>
      <c r="Y23" s="424">
        <f t="shared" si="11"/>
        <v>-3.1133253407270932E-2</v>
      </c>
      <c r="Z23" s="412"/>
      <c r="AA23" s="425">
        <f t="shared" si="8"/>
        <v>5.2640000000000002</v>
      </c>
      <c r="AB23" s="426">
        <f t="shared" si="9"/>
        <v>5.3390000000000004</v>
      </c>
      <c r="AC23" s="427">
        <f t="shared" si="10"/>
        <v>5.2869999999999999</v>
      </c>
      <c r="AD23" s="415"/>
      <c r="AE23" s="330" t="s">
        <v>408</v>
      </c>
      <c r="AF23" s="386"/>
    </row>
    <row r="24" spans="1:32" s="37" customFormat="1" ht="15" customHeight="1" x14ac:dyDescent="0.25">
      <c r="A24" s="416">
        <v>500501596</v>
      </c>
      <c r="B24" s="417" t="s">
        <v>418</v>
      </c>
      <c r="C24" s="418">
        <v>743594</v>
      </c>
      <c r="D24" s="419">
        <v>413828.63900000002</v>
      </c>
      <c r="E24" s="418">
        <v>617668</v>
      </c>
      <c r="F24" s="419">
        <v>336127.734</v>
      </c>
      <c r="G24" s="418">
        <v>462250</v>
      </c>
      <c r="H24" s="419">
        <v>244844.25899999999</v>
      </c>
      <c r="I24" s="420">
        <f>(248.69*C24)/1000</f>
        <v>184924.39185999997</v>
      </c>
      <c r="J24" s="420">
        <f>(256.57*E24)/1000</f>
        <v>158475.07876</v>
      </c>
      <c r="K24" s="421">
        <f>(250.8*G24)/1000</f>
        <v>115932.3</v>
      </c>
      <c r="L24" s="404"/>
      <c r="M24" s="422">
        <f t="shared" si="0"/>
        <v>0.55313776178743401</v>
      </c>
      <c r="N24" s="423">
        <f t="shared" si="1"/>
        <v>0.52852721531154578</v>
      </c>
      <c r="O24" s="424">
        <f t="shared" si="2"/>
        <v>0.52650594923689831</v>
      </c>
      <c r="P24" s="408"/>
      <c r="Q24" s="425">
        <f t="shared" si="3"/>
        <v>0.5565249840638844</v>
      </c>
      <c r="R24" s="426">
        <f t="shared" si="4"/>
        <v>0.54418835685190103</v>
      </c>
      <c r="S24" s="427">
        <f t="shared" si="5"/>
        <v>0.52967930557057863</v>
      </c>
      <c r="T24" s="412"/>
      <c r="U24" s="422">
        <f t="shared" si="6"/>
        <v>0.20387327820123433</v>
      </c>
      <c r="V24" s="424">
        <f t="shared" si="7"/>
        <v>0.33622065981611682</v>
      </c>
      <c r="W24" s="412"/>
      <c r="X24" s="422">
        <f t="shared" si="11"/>
        <v>2.2669774273286657E-2</v>
      </c>
      <c r="Y24" s="424">
        <f t="shared" si="11"/>
        <v>2.7392142998097752E-2</v>
      </c>
      <c r="Z24" s="412"/>
      <c r="AA24" s="425">
        <f t="shared" si="8"/>
        <v>0.24868999999999997</v>
      </c>
      <c r="AB24" s="426">
        <f t="shared" si="9"/>
        <v>0.25657000000000002</v>
      </c>
      <c r="AC24" s="427">
        <f t="shared" si="10"/>
        <v>0.25080000000000002</v>
      </c>
      <c r="AD24" s="415"/>
      <c r="AE24" s="330" t="s">
        <v>408</v>
      </c>
      <c r="AF24" s="386"/>
    </row>
    <row r="25" spans="1:32" s="37" customFormat="1" ht="15" customHeight="1" x14ac:dyDescent="0.25">
      <c r="A25" s="416">
        <v>500501541</v>
      </c>
      <c r="B25" s="417" t="s">
        <v>419</v>
      </c>
      <c r="C25" s="418">
        <v>685894</v>
      </c>
      <c r="D25" s="419">
        <v>379930.33899999998</v>
      </c>
      <c r="E25" s="418">
        <v>653307</v>
      </c>
      <c r="F25" s="419">
        <v>354989.65299999999</v>
      </c>
      <c r="G25" s="418">
        <v>581543</v>
      </c>
      <c r="H25" s="419">
        <v>306811.88500000001</v>
      </c>
      <c r="I25" s="420">
        <f>(254.57*C25)/1000</f>
        <v>174608.03558</v>
      </c>
      <c r="J25" s="420">
        <f>(260.04*E25)/1000</f>
        <v>169885.95228</v>
      </c>
      <c r="K25" s="421">
        <f>(249*G25)/1000</f>
        <v>144804.20699999999</v>
      </c>
      <c r="L25" s="404"/>
      <c r="M25" s="422">
        <f t="shared" si="0"/>
        <v>0.54042092021506083</v>
      </c>
      <c r="N25" s="423">
        <f t="shared" si="1"/>
        <v>0.52143407323480495</v>
      </c>
      <c r="O25" s="424">
        <f t="shared" si="2"/>
        <v>0.52803586145302039</v>
      </c>
      <c r="P25" s="408"/>
      <c r="Q25" s="425">
        <f t="shared" si="3"/>
        <v>0.55391990453335349</v>
      </c>
      <c r="R25" s="426">
        <f t="shared" si="4"/>
        <v>0.54337341096911562</v>
      </c>
      <c r="S25" s="427">
        <f t="shared" si="5"/>
        <v>0.52758245735912912</v>
      </c>
      <c r="T25" s="412"/>
      <c r="U25" s="422">
        <f t="shared" si="6"/>
        <v>4.9880071696767371E-2</v>
      </c>
      <c r="V25" s="424">
        <f t="shared" si="7"/>
        <v>0.12340274063998707</v>
      </c>
      <c r="W25" s="412"/>
      <c r="X25" s="422">
        <f t="shared" si="11"/>
        <v>1.9409292673022074E-2</v>
      </c>
      <c r="Y25" s="424">
        <f t="shared" si="11"/>
        <v>2.9930778383022483E-2</v>
      </c>
      <c r="Z25" s="412"/>
      <c r="AA25" s="425">
        <f t="shared" si="8"/>
        <v>0.25457000000000002</v>
      </c>
      <c r="AB25" s="426">
        <f t="shared" si="9"/>
        <v>0.26003999999999999</v>
      </c>
      <c r="AC25" s="427">
        <f t="shared" si="10"/>
        <v>0.249</v>
      </c>
      <c r="AD25" s="415"/>
      <c r="AE25" s="330" t="s">
        <v>408</v>
      </c>
      <c r="AF25" s="386"/>
    </row>
    <row r="26" spans="1:32" s="37" customFormat="1" ht="15" customHeight="1" x14ac:dyDescent="0.25">
      <c r="A26" s="416">
        <v>500660511</v>
      </c>
      <c r="B26" s="417" t="s">
        <v>420</v>
      </c>
      <c r="C26" s="418">
        <v>262378</v>
      </c>
      <c r="D26" s="419">
        <v>370530.96500000003</v>
      </c>
      <c r="E26" s="418">
        <v>261065</v>
      </c>
      <c r="F26" s="419">
        <v>360414.51899999997</v>
      </c>
      <c r="G26" s="418">
        <v>251266</v>
      </c>
      <c r="H26" s="419">
        <v>340157.75199999998</v>
      </c>
      <c r="I26" s="420">
        <f>(511.47*C26)/1000</f>
        <v>134198.47566000003</v>
      </c>
      <c r="J26" s="420">
        <f>(802*E26)/1000</f>
        <v>209374.13</v>
      </c>
      <c r="K26" s="421">
        <f>(529*G26)/1000</f>
        <v>132919.71400000001</v>
      </c>
      <c r="L26" s="404"/>
      <c r="M26" s="422">
        <f t="shared" si="0"/>
        <v>0.63782115845567722</v>
      </c>
      <c r="N26" s="423">
        <f t="shared" si="1"/>
        <v>0.41907409673471002</v>
      </c>
      <c r="O26" s="424">
        <f t="shared" si="2"/>
        <v>0.60924096770253811</v>
      </c>
      <c r="P26" s="408"/>
      <c r="Q26" s="425">
        <f t="shared" si="3"/>
        <v>1.4122028714297694</v>
      </c>
      <c r="R26" s="426">
        <f t="shared" si="4"/>
        <v>1.3805547239193303</v>
      </c>
      <c r="S26" s="427">
        <f t="shared" si="5"/>
        <v>1.3537754889240883</v>
      </c>
      <c r="T26" s="412"/>
      <c r="U26" s="422">
        <f t="shared" si="6"/>
        <v>5.0293988087257964E-3</v>
      </c>
      <c r="V26" s="424">
        <f t="shared" si="7"/>
        <v>3.8998511537573728E-2</v>
      </c>
      <c r="W26" s="412"/>
      <c r="X26" s="422">
        <f t="shared" si="11"/>
        <v>2.2924225285754326E-2</v>
      </c>
      <c r="Y26" s="424">
        <f t="shared" si="11"/>
        <v>1.9781149248406626E-2</v>
      </c>
      <c r="Z26" s="412"/>
      <c r="AA26" s="425">
        <f t="shared" si="8"/>
        <v>0.51147000000000009</v>
      </c>
      <c r="AB26" s="426">
        <f t="shared" si="9"/>
        <v>0.80200000000000005</v>
      </c>
      <c r="AC26" s="427">
        <f t="shared" si="10"/>
        <v>0.52900000000000003</v>
      </c>
      <c r="AD26" s="415"/>
      <c r="AE26" s="330"/>
      <c r="AF26" s="386"/>
    </row>
    <row r="27" spans="1:32" s="37" customFormat="1" ht="15" customHeight="1" x14ac:dyDescent="0.25">
      <c r="A27" s="416">
        <v>500501602</v>
      </c>
      <c r="B27" s="417" t="s">
        <v>421</v>
      </c>
      <c r="C27" s="418">
        <v>647446</v>
      </c>
      <c r="D27" s="419">
        <v>358853.74099999998</v>
      </c>
      <c r="E27" s="418">
        <v>598898</v>
      </c>
      <c r="F27" s="419">
        <v>324742.72499999998</v>
      </c>
      <c r="G27" s="418">
        <v>535974</v>
      </c>
      <c r="H27" s="419">
        <v>282529.17</v>
      </c>
      <c r="I27" s="420">
        <f>(253.9*C27)/1000</f>
        <v>164386.53940000001</v>
      </c>
      <c r="J27" s="420">
        <f>(254*E27)/1000</f>
        <v>152120.092</v>
      </c>
      <c r="K27" s="421">
        <f>(255*G27)/1000</f>
        <v>136673.37</v>
      </c>
      <c r="L27" s="404"/>
      <c r="M27" s="422">
        <f t="shared" si="0"/>
        <v>0.54191214799123411</v>
      </c>
      <c r="N27" s="423">
        <f t="shared" si="1"/>
        <v>0.53156735997704019</v>
      </c>
      <c r="O27" s="424">
        <f t="shared" si="2"/>
        <v>0.51625041053283094</v>
      </c>
      <c r="P27" s="408"/>
      <c r="Q27" s="425">
        <f t="shared" si="3"/>
        <v>0.55426049585602499</v>
      </c>
      <c r="R27" s="426">
        <f t="shared" si="4"/>
        <v>0.54223377770505155</v>
      </c>
      <c r="S27" s="427">
        <f t="shared" si="5"/>
        <v>0.52713223029475309</v>
      </c>
      <c r="T27" s="412"/>
      <c r="U27" s="422">
        <f t="shared" si="6"/>
        <v>8.1062217606336973E-2</v>
      </c>
      <c r="V27" s="424">
        <f t="shared" si="7"/>
        <v>0.11740121722322351</v>
      </c>
      <c r="W27" s="412"/>
      <c r="X27" s="422">
        <f t="shared" si="11"/>
        <v>2.2179950134931264E-2</v>
      </c>
      <c r="Y27" s="424">
        <f t="shared" si="11"/>
        <v>2.8648499451179869E-2</v>
      </c>
      <c r="Z27" s="412"/>
      <c r="AA27" s="425">
        <f t="shared" si="8"/>
        <v>0.25390000000000001</v>
      </c>
      <c r="AB27" s="426">
        <f t="shared" si="9"/>
        <v>0.254</v>
      </c>
      <c r="AC27" s="427">
        <f t="shared" si="10"/>
        <v>0.255</v>
      </c>
      <c r="AD27" s="415"/>
      <c r="AE27" s="330" t="s">
        <v>408</v>
      </c>
      <c r="AF27" s="386"/>
    </row>
    <row r="28" spans="1:32" s="37" customFormat="1" ht="15" customHeight="1" x14ac:dyDescent="0.25">
      <c r="A28" s="416">
        <v>500555180</v>
      </c>
      <c r="B28" s="417" t="s">
        <v>422</v>
      </c>
      <c r="C28" s="418">
        <v>1111607</v>
      </c>
      <c r="D28" s="419">
        <v>330907.44799999997</v>
      </c>
      <c r="E28" s="418">
        <v>1443278</v>
      </c>
      <c r="F28" s="419">
        <v>423487.99400000001</v>
      </c>
      <c r="G28" s="418">
        <v>1587677</v>
      </c>
      <c r="H28" s="419">
        <v>464001.39500000002</v>
      </c>
      <c r="I28" s="420">
        <f>(140.66*C28)/1000</f>
        <v>156358.64061999999</v>
      </c>
      <c r="J28" s="420">
        <f>(146*E28)/1000</f>
        <v>210718.58799999999</v>
      </c>
      <c r="K28" s="421">
        <f>(157*G28)/1000</f>
        <v>249265.28899999999</v>
      </c>
      <c r="L28" s="404"/>
      <c r="M28" s="422">
        <f t="shared" si="0"/>
        <v>0.52748527854229499</v>
      </c>
      <c r="N28" s="423">
        <f t="shared" si="1"/>
        <v>0.50242134137101424</v>
      </c>
      <c r="O28" s="424">
        <f t="shared" si="2"/>
        <v>0.46279194052854089</v>
      </c>
      <c r="P28" s="408"/>
      <c r="Q28" s="425">
        <f t="shared" si="3"/>
        <v>0.29768384689912891</v>
      </c>
      <c r="R28" s="426">
        <f t="shared" si="4"/>
        <v>0.29342094454429429</v>
      </c>
      <c r="S28" s="427">
        <f t="shared" si="5"/>
        <v>0.29225175838662398</v>
      </c>
      <c r="T28" s="412"/>
      <c r="U28" s="422">
        <f t="shared" si="6"/>
        <v>-0.22980396015182106</v>
      </c>
      <c r="V28" s="424">
        <f t="shared" si="7"/>
        <v>-9.0949859448741774E-2</v>
      </c>
      <c r="W28" s="412"/>
      <c r="X28" s="422">
        <f t="shared" si="11"/>
        <v>1.4528282435513389E-2</v>
      </c>
      <c r="Y28" s="424">
        <f t="shared" si="11"/>
        <v>4.0006129103373166E-3</v>
      </c>
      <c r="Z28" s="412"/>
      <c r="AA28" s="425">
        <f t="shared" si="8"/>
        <v>0.14065999999999998</v>
      </c>
      <c r="AB28" s="426">
        <f t="shared" si="9"/>
        <v>0.14599999999999999</v>
      </c>
      <c r="AC28" s="427">
        <f t="shared" si="10"/>
        <v>0.157</v>
      </c>
      <c r="AD28" s="415"/>
      <c r="AE28" s="330" t="s">
        <v>416</v>
      </c>
      <c r="AF28" s="386"/>
    </row>
    <row r="29" spans="1:32" s="37" customFormat="1" ht="15" customHeight="1" x14ac:dyDescent="0.25">
      <c r="A29" s="416">
        <v>50070002</v>
      </c>
      <c r="B29" s="417" t="s">
        <v>423</v>
      </c>
      <c r="C29" s="418">
        <v>170155</v>
      </c>
      <c r="D29" s="419">
        <v>325329.93699999998</v>
      </c>
      <c r="E29" s="418">
        <v>120336</v>
      </c>
      <c r="F29" s="419">
        <v>235713.06700000001</v>
      </c>
      <c r="G29" s="418">
        <v>112702</v>
      </c>
      <c r="H29" s="419">
        <v>219142.484</v>
      </c>
      <c r="I29" s="420">
        <f>(906.02*C29)/1000</f>
        <v>154163.83309999999</v>
      </c>
      <c r="J29" s="420">
        <f>(903*E29)/1000</f>
        <v>108663.408</v>
      </c>
      <c r="K29" s="421">
        <f>(974*G29)/1000</f>
        <v>109771.74800000001</v>
      </c>
      <c r="L29" s="404"/>
      <c r="M29" s="422">
        <f t="shared" si="0"/>
        <v>0.52613081193324052</v>
      </c>
      <c r="N29" s="423">
        <f t="shared" si="1"/>
        <v>0.53900134013359557</v>
      </c>
      <c r="O29" s="424">
        <f t="shared" si="2"/>
        <v>0.49908504277062038</v>
      </c>
      <c r="P29" s="408"/>
      <c r="Q29" s="425">
        <f t="shared" si="3"/>
        <v>1.9119622520642943</v>
      </c>
      <c r="R29" s="426">
        <f t="shared" si="4"/>
        <v>1.9587909436909987</v>
      </c>
      <c r="S29" s="427">
        <f t="shared" si="5"/>
        <v>1.9444418377668542</v>
      </c>
      <c r="T29" s="412"/>
      <c r="U29" s="422">
        <f t="shared" si="6"/>
        <v>0.41399913575322428</v>
      </c>
      <c r="V29" s="424">
        <f t="shared" si="7"/>
        <v>6.7736153750598924E-2</v>
      </c>
      <c r="W29" s="412"/>
      <c r="X29" s="422">
        <f t="shared" si="11"/>
        <v>-2.3906936969222439E-2</v>
      </c>
      <c r="Y29" s="424">
        <f t="shared" si="11"/>
        <v>7.379550082415488E-3</v>
      </c>
      <c r="Z29" s="412"/>
      <c r="AA29" s="425">
        <f t="shared" si="8"/>
        <v>0.90601999999999994</v>
      </c>
      <c r="AB29" s="426">
        <f t="shared" si="9"/>
        <v>0.90299999999999991</v>
      </c>
      <c r="AC29" s="427">
        <f t="shared" si="10"/>
        <v>0.97400000000000009</v>
      </c>
      <c r="AD29" s="415"/>
      <c r="AE29" s="330"/>
      <c r="AF29" s="386"/>
    </row>
    <row r="30" spans="1:32" s="37" customFormat="1" ht="15" customHeight="1" x14ac:dyDescent="0.25">
      <c r="A30" s="416">
        <v>50075718</v>
      </c>
      <c r="B30" s="417" t="s">
        <v>424</v>
      </c>
      <c r="C30" s="418">
        <v>618684</v>
      </c>
      <c r="D30" s="419">
        <v>311825.14199999999</v>
      </c>
      <c r="E30" s="418">
        <v>584204</v>
      </c>
      <c r="F30" s="419">
        <v>313337.51400000002</v>
      </c>
      <c r="G30" s="418">
        <v>614306</v>
      </c>
      <c r="H30" s="419">
        <v>347092.402</v>
      </c>
      <c r="I30" s="420">
        <f>(202.86*C30)/1000</f>
        <v>125506.23624000001</v>
      </c>
      <c r="J30" s="420">
        <f>(197.7*E30)/1000</f>
        <v>115497.1308</v>
      </c>
      <c r="K30" s="421">
        <f>(210*G30)/1000</f>
        <v>129004.26</v>
      </c>
      <c r="L30" s="404"/>
      <c r="M30" s="422">
        <f t="shared" si="0"/>
        <v>0.59751085035984686</v>
      </c>
      <c r="N30" s="423">
        <f t="shared" si="1"/>
        <v>0.6313970538490965</v>
      </c>
      <c r="O30" s="424">
        <f t="shared" si="2"/>
        <v>0.62832876992795705</v>
      </c>
      <c r="P30" s="408"/>
      <c r="Q30" s="425">
        <f t="shared" si="3"/>
        <v>0.50401358690381515</v>
      </c>
      <c r="R30" s="426">
        <f t="shared" si="4"/>
        <v>0.5363494840843267</v>
      </c>
      <c r="S30" s="427">
        <f t="shared" si="5"/>
        <v>0.56501548413982605</v>
      </c>
      <c r="T30" s="412"/>
      <c r="U30" s="422">
        <f t="shared" si="6"/>
        <v>5.9020479147694982E-2</v>
      </c>
      <c r="V30" s="424">
        <f t="shared" si="7"/>
        <v>-4.9001637620339052E-2</v>
      </c>
      <c r="W30" s="412"/>
      <c r="X30" s="422">
        <f t="shared" si="11"/>
        <v>-6.0288856687755465E-2</v>
      </c>
      <c r="Y30" s="424">
        <f t="shared" si="11"/>
        <v>-5.0734892866060449E-2</v>
      </c>
      <c r="Z30" s="412"/>
      <c r="AA30" s="425">
        <f t="shared" si="8"/>
        <v>0.20286000000000001</v>
      </c>
      <c r="AB30" s="426">
        <f t="shared" si="9"/>
        <v>0.19769999999999999</v>
      </c>
      <c r="AC30" s="427">
        <f t="shared" si="10"/>
        <v>0.21</v>
      </c>
      <c r="AD30" s="415"/>
      <c r="AE30" s="330" t="s">
        <v>408</v>
      </c>
      <c r="AF30" s="386"/>
    </row>
    <row r="31" spans="1:32" s="37" customFormat="1" ht="15" customHeight="1" x14ac:dyDescent="0.25">
      <c r="A31" s="416">
        <v>50032635</v>
      </c>
      <c r="B31" s="417" t="s">
        <v>425</v>
      </c>
      <c r="C31" s="418">
        <v>471192</v>
      </c>
      <c r="D31" s="419">
        <v>285111.33399999997</v>
      </c>
      <c r="E31" s="418">
        <v>365842</v>
      </c>
      <c r="F31" s="419">
        <v>215546.209</v>
      </c>
      <c r="G31" s="418">
        <v>375199</v>
      </c>
      <c r="H31" s="419">
        <v>214966.52799999999</v>
      </c>
      <c r="I31" s="420">
        <f>(221.65*C31)/1000</f>
        <v>104439.7068</v>
      </c>
      <c r="J31" s="420">
        <f>(221.47*E31)/1000</f>
        <v>81023.02773999999</v>
      </c>
      <c r="K31" s="421">
        <f>(233*G31)/1000</f>
        <v>87421.366999999998</v>
      </c>
      <c r="L31" s="404"/>
      <c r="M31" s="422">
        <f t="shared" si="0"/>
        <v>0.63368798660245473</v>
      </c>
      <c r="N31" s="423">
        <f t="shared" si="1"/>
        <v>0.62410367542117162</v>
      </c>
      <c r="O31" s="424">
        <f t="shared" si="2"/>
        <v>0.59332567812603831</v>
      </c>
      <c r="P31" s="408"/>
      <c r="Q31" s="425">
        <f t="shared" si="3"/>
        <v>0.60508526036095689</v>
      </c>
      <c r="R31" s="426">
        <f t="shared" si="4"/>
        <v>0.58917841308543029</v>
      </c>
      <c r="S31" s="427">
        <f t="shared" si="5"/>
        <v>0.57294003448836484</v>
      </c>
      <c r="T31" s="412"/>
      <c r="U31" s="422">
        <f t="shared" si="6"/>
        <v>0.28796584317820262</v>
      </c>
      <c r="V31" s="424">
        <f t="shared" si="7"/>
        <v>-2.4938765828267134E-2</v>
      </c>
      <c r="W31" s="412"/>
      <c r="X31" s="422">
        <f t="shared" si="11"/>
        <v>2.699835384705469E-2</v>
      </c>
      <c r="Y31" s="424">
        <f t="shared" si="11"/>
        <v>2.8342195726584744E-2</v>
      </c>
      <c r="Z31" s="412"/>
      <c r="AA31" s="425">
        <f t="shared" si="8"/>
        <v>0.22165000000000001</v>
      </c>
      <c r="AB31" s="426">
        <f t="shared" si="9"/>
        <v>0.22146999999999997</v>
      </c>
      <c r="AC31" s="427">
        <f t="shared" si="10"/>
        <v>0.23299999999999998</v>
      </c>
      <c r="AD31" s="415"/>
      <c r="AE31" s="330"/>
      <c r="AF31" s="386"/>
    </row>
    <row r="32" spans="1:32" s="37" customFormat="1" ht="15" customHeight="1" x14ac:dyDescent="0.25">
      <c r="A32" s="416">
        <v>50075778</v>
      </c>
      <c r="B32" s="417" t="s">
        <v>426</v>
      </c>
      <c r="C32" s="418">
        <v>460003</v>
      </c>
      <c r="D32" s="419">
        <v>235829.133</v>
      </c>
      <c r="E32" s="418">
        <v>462885</v>
      </c>
      <c r="F32" s="419">
        <v>254235.40700000001</v>
      </c>
      <c r="G32" s="418">
        <v>418982</v>
      </c>
      <c r="H32" s="419">
        <v>236908.94699999999</v>
      </c>
      <c r="I32" s="420">
        <f>(203.5*C32)/1000</f>
        <v>93610.610499999995</v>
      </c>
      <c r="J32" s="420">
        <f>(198.23*E32)/1000</f>
        <v>91757.693549999996</v>
      </c>
      <c r="K32" s="421">
        <f>(200*G32)/1000</f>
        <v>83796.399999999994</v>
      </c>
      <c r="L32" s="404"/>
      <c r="M32" s="422">
        <f t="shared" si="0"/>
        <v>0.60305747933186871</v>
      </c>
      <c r="N32" s="423">
        <f t="shared" si="1"/>
        <v>0.63908373490243242</v>
      </c>
      <c r="O32" s="424">
        <f t="shared" si="2"/>
        <v>0.64629280125921118</v>
      </c>
      <c r="P32" s="408"/>
      <c r="Q32" s="425">
        <f t="shared" si="3"/>
        <v>0.51266868476944716</v>
      </c>
      <c r="R32" s="426">
        <f t="shared" si="4"/>
        <v>0.54924097129956684</v>
      </c>
      <c r="S32" s="427">
        <f t="shared" si="5"/>
        <v>0.56543943892577719</v>
      </c>
      <c r="T32" s="412"/>
      <c r="U32" s="422">
        <f t="shared" si="6"/>
        <v>-6.2261684867731728E-3</v>
      </c>
      <c r="V32" s="424">
        <f t="shared" si="7"/>
        <v>0.10478493109489191</v>
      </c>
      <c r="W32" s="412"/>
      <c r="X32" s="422">
        <f t="shared" si="11"/>
        <v>-6.658695989773937E-2</v>
      </c>
      <c r="Y32" s="424">
        <f t="shared" si="11"/>
        <v>-2.8647573039801099E-2</v>
      </c>
      <c r="Z32" s="412"/>
      <c r="AA32" s="425">
        <f t="shared" si="8"/>
        <v>0.20349999999999999</v>
      </c>
      <c r="AB32" s="426">
        <f t="shared" si="9"/>
        <v>0.19822999999999999</v>
      </c>
      <c r="AC32" s="427">
        <f t="shared" si="10"/>
        <v>0.19999999999999998</v>
      </c>
      <c r="AD32" s="415"/>
      <c r="AE32" s="330" t="s">
        <v>408</v>
      </c>
      <c r="AF32" s="386"/>
    </row>
    <row r="33" spans="1:32" s="37" customFormat="1" ht="15" customHeight="1" thickBot="1" x14ac:dyDescent="0.3">
      <c r="A33" s="416">
        <v>50070118</v>
      </c>
      <c r="B33" s="417" t="s">
        <v>427</v>
      </c>
      <c r="C33" s="418">
        <v>491036</v>
      </c>
      <c r="D33" s="419">
        <v>235788.40299999999</v>
      </c>
      <c r="E33" s="418">
        <v>554352</v>
      </c>
      <c r="F33" s="419">
        <v>255583.53099999999</v>
      </c>
      <c r="G33" s="418">
        <v>694004</v>
      </c>
      <c r="H33" s="419">
        <v>330621.37599999999</v>
      </c>
      <c r="I33" s="420">
        <f>(175.49*C33)/1000</f>
        <v>86171.907640000005</v>
      </c>
      <c r="J33" s="420">
        <f>(167.13*E33)/1000</f>
        <v>92648.849759999997</v>
      </c>
      <c r="K33" s="421">
        <f>(170*G33)/1000</f>
        <v>117980.68</v>
      </c>
      <c r="L33" s="404"/>
      <c r="M33" s="422">
        <f t="shared" si="0"/>
        <v>0.63453712505105697</v>
      </c>
      <c r="N33" s="423">
        <f t="shared" si="1"/>
        <v>0.63750070516085022</v>
      </c>
      <c r="O33" s="424">
        <f t="shared" si="2"/>
        <v>0.64315471241641675</v>
      </c>
      <c r="P33" s="408"/>
      <c r="Q33" s="425">
        <f t="shared" si="3"/>
        <v>0.4801855729518813</v>
      </c>
      <c r="R33" s="426">
        <f t="shared" si="4"/>
        <v>0.4610491727277975</v>
      </c>
      <c r="S33" s="427">
        <f t="shared" si="5"/>
        <v>0.47639693142979</v>
      </c>
      <c r="T33" s="412"/>
      <c r="U33" s="422">
        <f t="shared" si="6"/>
        <v>-0.11421623805812912</v>
      </c>
      <c r="V33" s="424">
        <f t="shared" si="7"/>
        <v>-0.20122650589910146</v>
      </c>
      <c r="W33" s="412"/>
      <c r="X33" s="422">
        <f t="shared" si="11"/>
        <v>4.1506202279603478E-2</v>
      </c>
      <c r="Y33" s="424">
        <f t="shared" si="11"/>
        <v>-3.2216325692799759E-2</v>
      </c>
      <c r="Z33" s="412"/>
      <c r="AA33" s="425">
        <f t="shared" si="8"/>
        <v>0.17549000000000001</v>
      </c>
      <c r="AB33" s="426">
        <f t="shared" si="9"/>
        <v>0.16713</v>
      </c>
      <c r="AC33" s="427">
        <f t="shared" si="10"/>
        <v>0.16999999999999998</v>
      </c>
      <c r="AD33" s="415"/>
      <c r="AE33" s="331" t="s">
        <v>408</v>
      </c>
      <c r="AF33" s="386"/>
    </row>
    <row r="34" spans="1:32" s="37" customFormat="1" ht="20.25" customHeight="1" x14ac:dyDescent="0.25">
      <c r="A34" s="461" t="s">
        <v>428</v>
      </c>
      <c r="B34" s="481" t="s">
        <v>429</v>
      </c>
      <c r="C34" s="482">
        <f t="shared" ref="C34:H34" si="12">SUM(C15:C33)</f>
        <v>16041279</v>
      </c>
      <c r="D34" s="483">
        <f t="shared" si="12"/>
        <v>10244457.003000002</v>
      </c>
      <c r="E34" s="482">
        <f t="shared" si="12"/>
        <v>14943742</v>
      </c>
      <c r="F34" s="483">
        <f t="shared" si="12"/>
        <v>9133787.0319999997</v>
      </c>
      <c r="G34" s="482">
        <f t="shared" si="12"/>
        <v>15880234</v>
      </c>
      <c r="H34" s="483">
        <f t="shared" si="12"/>
        <v>8993658.9190000016</v>
      </c>
      <c r="I34" s="484">
        <f>SUM(I15:I33)</f>
        <v>4502342.2177499998</v>
      </c>
      <c r="J34" s="484">
        <f>SUM(J15:J33)</f>
        <v>4242969.8634099988</v>
      </c>
      <c r="K34" s="485">
        <f>SUM(K15:K33)</f>
        <v>4027318.4449999994</v>
      </c>
      <c r="L34" s="374"/>
      <c r="M34" s="486">
        <f t="shared" si="0"/>
        <v>0.56050943291269351</v>
      </c>
      <c r="N34" s="487">
        <f t="shared" si="1"/>
        <v>0.53546433165730078</v>
      </c>
      <c r="O34" s="488">
        <f t="shared" si="2"/>
        <v>0.55220467206156909</v>
      </c>
      <c r="P34" s="378"/>
      <c r="Q34" s="489">
        <f t="shared" si="3"/>
        <v>0.63863093479017496</v>
      </c>
      <c r="R34" s="490">
        <f t="shared" si="4"/>
        <v>0.61121150458834206</v>
      </c>
      <c r="S34" s="491">
        <f t="shared" si="5"/>
        <v>0.5663429719612445</v>
      </c>
      <c r="T34" s="378"/>
      <c r="U34" s="486">
        <f t="shared" si="6"/>
        <v>7.3444589715213227E-2</v>
      </c>
      <c r="V34" s="488">
        <f t="shared" si="7"/>
        <v>-5.8972178873434734E-2</v>
      </c>
      <c r="W34" s="378"/>
      <c r="X34" s="486">
        <f>(Q34-R34)/R34</f>
        <v>4.4860788771147568E-2</v>
      </c>
      <c r="Y34" s="488">
        <f>(R34-S34)/S34</f>
        <v>7.9225018846297193E-2</v>
      </c>
      <c r="Z34" s="378"/>
      <c r="AA34" s="489">
        <f t="shared" si="8"/>
        <v>0.28067227169043069</v>
      </c>
      <c r="AB34" s="490">
        <f t="shared" si="9"/>
        <v>0.28392954478269222</v>
      </c>
      <c r="AC34" s="491">
        <f t="shared" si="10"/>
        <v>0.25360573685501103</v>
      </c>
      <c r="AD34" s="428"/>
      <c r="AE34" s="386"/>
      <c r="AF34" s="386"/>
    </row>
    <row r="35" spans="1:32" s="37" customFormat="1" ht="20.25" customHeight="1" x14ac:dyDescent="0.25">
      <c r="A35" s="429"/>
      <c r="B35" s="430" t="s">
        <v>430</v>
      </c>
      <c r="C35" s="431">
        <f>C36-C34</f>
        <v>11887901</v>
      </c>
      <c r="D35" s="432">
        <f>D36-D34</f>
        <v>17210053.996999998</v>
      </c>
      <c r="E35" s="433"/>
      <c r="F35" s="433"/>
      <c r="G35" s="433"/>
      <c r="H35" s="433"/>
      <c r="I35" s="434">
        <f>I36-I34</f>
        <v>12688327657.782249</v>
      </c>
      <c r="J35" s="435"/>
      <c r="K35" s="436"/>
      <c r="L35" s="389"/>
      <c r="M35" s="437">
        <f t="shared" si="0"/>
        <v>-736.26251294702729</v>
      </c>
      <c r="N35" s="438"/>
      <c r="O35" s="439"/>
      <c r="P35" s="388"/>
      <c r="Q35" s="440">
        <f t="shared" si="3"/>
        <v>1.4476949292394004</v>
      </c>
      <c r="R35" s="431"/>
      <c r="S35" s="441"/>
      <c r="T35" s="388"/>
      <c r="U35" s="437"/>
      <c r="V35" s="439"/>
      <c r="W35" s="388"/>
      <c r="X35" s="429"/>
      <c r="Y35" s="439"/>
      <c r="Z35" s="388"/>
      <c r="AA35" s="442">
        <f t="shared" si="8"/>
        <v>1067.3312015117092</v>
      </c>
      <c r="AB35" s="431"/>
      <c r="AC35" s="441"/>
      <c r="AD35" s="443"/>
      <c r="AE35" s="386"/>
      <c r="AF35" s="386"/>
    </row>
    <row r="36" spans="1:32" s="385" customFormat="1" ht="20.25" customHeight="1" thickBot="1" x14ac:dyDescent="0.3">
      <c r="A36" s="368"/>
      <c r="B36" s="369" t="s">
        <v>431</v>
      </c>
      <c r="C36" s="370">
        <v>27929180</v>
      </c>
      <c r="D36" s="371">
        <f>+Analítica!D73</f>
        <v>27454511</v>
      </c>
      <c r="E36" s="369"/>
      <c r="F36" s="369"/>
      <c r="G36" s="369"/>
      <c r="H36" s="369"/>
      <c r="I36" s="372">
        <f>12692830*1000</f>
        <v>12692830000</v>
      </c>
      <c r="J36" s="369"/>
      <c r="K36" s="373"/>
      <c r="L36" s="374"/>
      <c r="M36" s="375">
        <f t="shared" si="0"/>
        <v>-461.32220271561204</v>
      </c>
      <c r="N36" s="376"/>
      <c r="O36" s="377"/>
      <c r="P36" s="378"/>
      <c r="Q36" s="379">
        <f t="shared" si="3"/>
        <v>0.98300454936378368</v>
      </c>
      <c r="R36" s="370"/>
      <c r="S36" s="380"/>
      <c r="T36" s="378"/>
      <c r="U36" s="375"/>
      <c r="V36" s="377"/>
      <c r="W36" s="378"/>
      <c r="X36" s="381"/>
      <c r="Y36" s="377"/>
      <c r="Z36" s="378"/>
      <c r="AA36" s="382"/>
      <c r="AB36" s="370"/>
      <c r="AC36" s="380"/>
      <c r="AD36" s="383"/>
      <c r="AE36" s="384"/>
      <c r="AF36" s="384"/>
    </row>
    <row r="37" spans="1:32" ht="14.25" x14ac:dyDescent="0.2">
      <c r="A37" s="5"/>
      <c r="B37" s="5"/>
      <c r="C37" s="5"/>
      <c r="D37" s="5"/>
      <c r="E37" s="5"/>
      <c r="L37" s="5"/>
    </row>
    <row r="38" spans="1:32" ht="14.25" x14ac:dyDescent="0.2">
      <c r="A38" s="5"/>
      <c r="B38" s="5"/>
      <c r="C38" s="5"/>
      <c r="D38" s="5"/>
      <c r="E38" s="5"/>
      <c r="L38" s="5"/>
    </row>
    <row r="39" spans="1:32" ht="14.25" x14ac:dyDescent="0.2">
      <c r="A39" s="5"/>
      <c r="B39" s="5"/>
      <c r="C39" s="5"/>
      <c r="D39" s="5"/>
      <c r="E39" s="5"/>
      <c r="L39" s="5"/>
    </row>
    <row r="40" spans="1:32" ht="14.25" x14ac:dyDescent="0.2">
      <c r="A40" s="5"/>
      <c r="B40" s="5"/>
      <c r="C40" s="5"/>
      <c r="D40" s="5"/>
      <c r="E40" s="5"/>
      <c r="L40" s="5"/>
    </row>
    <row r="41" spans="1:32" ht="14.25" x14ac:dyDescent="0.2">
      <c r="A41" s="5"/>
      <c r="B41" s="5"/>
      <c r="C41" s="5"/>
      <c r="D41" s="5"/>
      <c r="E41" s="5"/>
      <c r="L41" s="5"/>
    </row>
    <row r="42" spans="1:32" ht="14.25" x14ac:dyDescent="0.2">
      <c r="A42" s="5"/>
      <c r="B42" s="5"/>
      <c r="C42" s="5"/>
      <c r="D42" s="5"/>
      <c r="E42" s="5"/>
      <c r="L42" s="5"/>
    </row>
    <row r="43" spans="1:32" ht="14.25" x14ac:dyDescent="0.2">
      <c r="A43" s="5"/>
      <c r="B43" s="5"/>
      <c r="C43" s="5"/>
      <c r="D43" s="5"/>
      <c r="E43" s="5"/>
      <c r="L43" s="5"/>
    </row>
    <row r="44" spans="1:32" ht="14.25" x14ac:dyDescent="0.2">
      <c r="A44" s="5"/>
      <c r="B44" s="5"/>
      <c r="C44" s="5"/>
      <c r="D44" s="5"/>
      <c r="E44" s="5"/>
      <c r="L44" s="5"/>
    </row>
    <row r="45" spans="1:32" ht="14.25" x14ac:dyDescent="0.2">
      <c r="A45" s="5"/>
      <c r="B45" s="5"/>
      <c r="C45" s="5"/>
      <c r="D45" s="5"/>
      <c r="E45" s="5"/>
      <c r="L45" s="5"/>
    </row>
    <row r="46" spans="1:32" ht="14.25" x14ac:dyDescent="0.2">
      <c r="A46" s="5"/>
      <c r="B46" s="5"/>
      <c r="C46" s="5"/>
      <c r="D46" s="5"/>
      <c r="E46" s="5"/>
      <c r="L46" s="5"/>
    </row>
    <row r="47" spans="1:32" ht="14.25" x14ac:dyDescent="0.2">
      <c r="A47" s="5"/>
      <c r="B47" s="5"/>
      <c r="C47" s="5"/>
      <c r="D47" s="5"/>
      <c r="E47" s="5"/>
      <c r="L47" s="5"/>
    </row>
    <row r="48" spans="1:32" ht="14.25" x14ac:dyDescent="0.2">
      <c r="A48" s="5"/>
      <c r="B48" s="5"/>
      <c r="C48" s="5"/>
      <c r="D48" s="5"/>
      <c r="E48" s="5"/>
      <c r="L48" s="5"/>
    </row>
    <row r="49" s="5" customFormat="1" ht="14.25" x14ac:dyDescent="0.2"/>
    <row r="50" s="5" customFormat="1" ht="14.25" x14ac:dyDescent="0.2"/>
    <row r="51" s="5" customFormat="1" ht="14.25" x14ac:dyDescent="0.2"/>
    <row r="52" s="5" customFormat="1" ht="14.25" x14ac:dyDescent="0.2"/>
    <row r="53" s="5" customFormat="1" ht="14.25" x14ac:dyDescent="0.2"/>
    <row r="54" s="5" customFormat="1" ht="14.25" x14ac:dyDescent="0.2"/>
    <row r="55" s="5" customFormat="1" ht="14.25" x14ac:dyDescent="0.2"/>
    <row r="56" s="5" customFormat="1" ht="14.25" x14ac:dyDescent="0.2"/>
    <row r="57" s="5" customFormat="1" ht="14.25" x14ac:dyDescent="0.2"/>
    <row r="58" s="5" customFormat="1" ht="14.25" x14ac:dyDescent="0.2"/>
    <row r="59" s="5" customFormat="1" ht="14.25" x14ac:dyDescent="0.2"/>
    <row r="60" s="5" customFormat="1" ht="14.25" x14ac:dyDescent="0.2"/>
    <row r="61" s="5" customFormat="1" ht="14.25" x14ac:dyDescent="0.2"/>
    <row r="62" s="5" customFormat="1" ht="14.25" x14ac:dyDescent="0.2"/>
    <row r="63" s="5" customFormat="1" ht="14.25" x14ac:dyDescent="0.2"/>
    <row r="64"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pans="1:12" ht="14.25" x14ac:dyDescent="0.2">
      <c r="A641" s="5"/>
      <c r="B641" s="5"/>
      <c r="C641" s="5"/>
      <c r="D641" s="5"/>
      <c r="E641" s="5"/>
      <c r="L641" s="5"/>
    </row>
    <row r="642" spans="1:12" ht="14.25" x14ac:dyDescent="0.2">
      <c r="A642" s="5"/>
      <c r="B642" s="5"/>
      <c r="C642" s="5"/>
      <c r="D642" s="5"/>
      <c r="E642" s="5"/>
      <c r="L642" s="5"/>
    </row>
    <row r="643" spans="1:12" ht="14.25" x14ac:dyDescent="0.2">
      <c r="A643" s="5"/>
      <c r="B643" s="5"/>
      <c r="C643" s="5"/>
      <c r="D643" s="5"/>
      <c r="E643" s="5"/>
      <c r="L643" s="5"/>
    </row>
    <row r="644" spans="1:12" ht="14.25" x14ac:dyDescent="0.2">
      <c r="A644" s="5"/>
      <c r="B644" s="5"/>
      <c r="C644" s="5"/>
      <c r="D644" s="5"/>
      <c r="E644" s="5"/>
      <c r="L644" s="5"/>
    </row>
    <row r="645" spans="1:12" ht="14.25" x14ac:dyDescent="0.2">
      <c r="A645" s="5"/>
      <c r="B645" s="5"/>
      <c r="C645" s="5"/>
      <c r="D645" s="5"/>
      <c r="E645" s="5"/>
      <c r="L645" s="5"/>
    </row>
    <row r="646" spans="1:12" ht="14.25" x14ac:dyDescent="0.2">
      <c r="A646" s="5"/>
      <c r="B646" s="5"/>
      <c r="C646" s="5"/>
      <c r="D646" s="5"/>
      <c r="E646" s="5"/>
      <c r="L646" s="5"/>
    </row>
    <row r="647" spans="1:12" ht="14.25" x14ac:dyDescent="0.2">
      <c r="A647" s="5"/>
      <c r="B647" s="5"/>
      <c r="C647" s="5"/>
      <c r="D647" s="5"/>
      <c r="E647" s="5"/>
      <c r="L647" s="5"/>
    </row>
    <row r="648" spans="1:12" ht="14.25" x14ac:dyDescent="0.2">
      <c r="A648" s="5"/>
      <c r="B648" s="5"/>
      <c r="C648" s="5"/>
      <c r="D648" s="5"/>
      <c r="E648" s="5"/>
      <c r="L648" s="5"/>
    </row>
    <row r="649" spans="1:12" ht="14.25" x14ac:dyDescent="0.2">
      <c r="A649" s="5"/>
      <c r="B649" s="5"/>
      <c r="C649" s="5"/>
      <c r="D649" s="5"/>
      <c r="E649" s="5"/>
      <c r="L649" s="5"/>
    </row>
    <row r="650" spans="1:12" ht="14.25" x14ac:dyDescent="0.2">
      <c r="A650" s="5"/>
      <c r="B650" s="5"/>
      <c r="C650" s="5"/>
      <c r="D650" s="5"/>
      <c r="E650" s="5"/>
      <c r="L650" s="5"/>
    </row>
    <row r="651" spans="1:12" ht="14.25" x14ac:dyDescent="0.2">
      <c r="A651" s="5"/>
      <c r="B651" s="5"/>
      <c r="C651" s="5"/>
      <c r="D651" s="5"/>
      <c r="E651" s="5"/>
      <c r="L651" s="5"/>
    </row>
    <row r="652" spans="1:12" ht="14.25" x14ac:dyDescent="0.2">
      <c r="A652" s="5"/>
      <c r="B652" s="5"/>
      <c r="C652" s="5"/>
      <c r="D652" s="5"/>
      <c r="E652" s="5"/>
    </row>
    <row r="653" spans="1:12" ht="14.25" x14ac:dyDescent="0.2">
      <c r="A653" s="5"/>
      <c r="B653" s="5"/>
      <c r="C653" s="5"/>
      <c r="D653" s="5"/>
      <c r="E653" s="5"/>
    </row>
    <row r="654" spans="1:12" ht="14.25" x14ac:dyDescent="0.2">
      <c r="A654" s="5"/>
      <c r="B654" s="5"/>
      <c r="C654" s="5"/>
      <c r="D654" s="5"/>
      <c r="E654" s="5"/>
    </row>
    <row r="655" spans="1:12" ht="14.25" x14ac:dyDescent="0.2">
      <c r="A655" s="5"/>
      <c r="B655" s="5"/>
      <c r="C655" s="5"/>
      <c r="D655" s="5"/>
      <c r="E655" s="5"/>
    </row>
    <row r="656" spans="1:12" ht="14.25" x14ac:dyDescent="0.2">
      <c r="A656" s="5"/>
      <c r="B656" s="5"/>
      <c r="C656" s="5"/>
      <c r="D656" s="5"/>
      <c r="E656" s="5"/>
    </row>
    <row r="657" spans="1:5" ht="14.25" x14ac:dyDescent="0.2">
      <c r="A657" s="5"/>
      <c r="B657" s="5"/>
      <c r="C657" s="5"/>
      <c r="D657" s="5"/>
      <c r="E657" s="5"/>
    </row>
    <row r="658" spans="1:5" ht="14.25" x14ac:dyDescent="0.2">
      <c r="A658" s="5"/>
      <c r="B658" s="5"/>
      <c r="C658" s="5"/>
      <c r="D658" s="5"/>
      <c r="E658" s="5"/>
    </row>
    <row r="659" spans="1:5" ht="14.25" x14ac:dyDescent="0.2">
      <c r="A659" s="5"/>
      <c r="B659" s="5"/>
      <c r="C659" s="5"/>
      <c r="D659" s="5"/>
      <c r="E659" s="5"/>
    </row>
    <row r="660" spans="1:5" ht="14.25" x14ac:dyDescent="0.2">
      <c r="A660" s="5"/>
      <c r="B660" s="5"/>
      <c r="C660" s="5"/>
      <c r="D660" s="5"/>
      <c r="E660" s="5"/>
    </row>
    <row r="661" spans="1:5" ht="14.25" x14ac:dyDescent="0.2">
      <c r="A661" s="5"/>
      <c r="B661" s="5"/>
      <c r="C661" s="5"/>
      <c r="D661" s="5"/>
      <c r="E661" s="5"/>
    </row>
    <row r="662" spans="1:5" ht="14.25" x14ac:dyDescent="0.2">
      <c r="A662" s="5"/>
      <c r="B662" s="5"/>
      <c r="C662" s="5"/>
      <c r="D662" s="5"/>
      <c r="E662" s="5"/>
    </row>
    <row r="663" spans="1:5" ht="14.25" x14ac:dyDescent="0.2">
      <c r="A663" s="5"/>
      <c r="B663" s="5"/>
      <c r="C663" s="5"/>
      <c r="D663" s="5"/>
      <c r="E663" s="5"/>
    </row>
    <row r="664" spans="1:5" ht="14.25" x14ac:dyDescent="0.2">
      <c r="A664" s="5"/>
      <c r="B664" s="5"/>
      <c r="C664" s="5"/>
      <c r="D664" s="5"/>
      <c r="E664" s="5"/>
    </row>
    <row r="665" spans="1:5" ht="14.25" x14ac:dyDescent="0.2">
      <c r="A665" s="5"/>
      <c r="B665" s="5"/>
      <c r="C665" s="5"/>
      <c r="D665" s="5"/>
      <c r="E665" s="5"/>
    </row>
    <row r="666" spans="1:5" ht="14.25" x14ac:dyDescent="0.2">
      <c r="A666" s="5"/>
      <c r="B666" s="5"/>
      <c r="C666" s="5"/>
      <c r="D666" s="5"/>
      <c r="E666" s="5"/>
    </row>
    <row r="667" spans="1:5" ht="14.25" x14ac:dyDescent="0.2">
      <c r="A667" s="5"/>
      <c r="B667" s="5"/>
      <c r="C667" s="5"/>
      <c r="D667" s="5"/>
      <c r="E667" s="5"/>
    </row>
    <row r="668" spans="1:5" ht="14.25" x14ac:dyDescent="0.2">
      <c r="A668" s="5"/>
      <c r="B668" s="5"/>
      <c r="C668" s="5"/>
      <c r="D668" s="5"/>
      <c r="E668" s="5"/>
    </row>
    <row r="669" spans="1:5" ht="14.25" x14ac:dyDescent="0.2">
      <c r="A669" s="5"/>
      <c r="B669" s="5"/>
      <c r="C669" s="5"/>
      <c r="D669" s="5"/>
      <c r="E669" s="5"/>
    </row>
    <row r="670" spans="1:5" ht="14.25" x14ac:dyDescent="0.2">
      <c r="A670" s="5"/>
      <c r="B670" s="5"/>
      <c r="C670" s="5"/>
      <c r="D670" s="5"/>
      <c r="E670" s="5"/>
    </row>
    <row r="671" spans="1:5" ht="14.25" x14ac:dyDescent="0.2">
      <c r="A671" s="5"/>
      <c r="B671" s="5"/>
      <c r="C671" s="5"/>
      <c r="D671" s="5"/>
      <c r="E671" s="5"/>
    </row>
    <row r="672" spans="1:5" ht="14.25" x14ac:dyDescent="0.2">
      <c r="A672" s="5"/>
      <c r="B672" s="5"/>
      <c r="C672" s="5"/>
      <c r="D672" s="5"/>
      <c r="E672" s="5"/>
    </row>
    <row r="673" spans="1:5" ht="14.25" x14ac:dyDescent="0.2">
      <c r="A673" s="5"/>
      <c r="B673" s="5"/>
      <c r="C673" s="5"/>
      <c r="D673" s="5"/>
      <c r="E673" s="5"/>
    </row>
    <row r="674" spans="1:5" ht="14.25" x14ac:dyDescent="0.2">
      <c r="A674" s="5"/>
      <c r="B674" s="5"/>
      <c r="C674" s="5"/>
      <c r="D674" s="5"/>
      <c r="E674" s="5"/>
    </row>
    <row r="675" spans="1:5" ht="14.25" x14ac:dyDescent="0.2">
      <c r="A675" s="5"/>
      <c r="B675" s="5"/>
      <c r="C675" s="5"/>
      <c r="D675" s="5"/>
      <c r="E675" s="5"/>
    </row>
    <row r="676" spans="1:5" ht="14.25" x14ac:dyDescent="0.2">
      <c r="A676" s="5"/>
      <c r="B676" s="5"/>
      <c r="C676" s="5"/>
      <c r="D676" s="5"/>
      <c r="E676" s="5"/>
    </row>
    <row r="677" spans="1:5" ht="14.25" x14ac:dyDescent="0.2">
      <c r="A677" s="5"/>
      <c r="B677" s="5"/>
      <c r="C677" s="5"/>
      <c r="D677" s="5"/>
      <c r="E677" s="5"/>
    </row>
    <row r="678" spans="1:5" ht="14.25" x14ac:dyDescent="0.2">
      <c r="A678" s="5"/>
      <c r="B678" s="5"/>
      <c r="C678" s="5"/>
      <c r="D678" s="5"/>
      <c r="E678" s="5"/>
    </row>
    <row r="679" spans="1:5" ht="14.25" x14ac:dyDescent="0.2">
      <c r="A679" s="5"/>
      <c r="B679" s="5"/>
      <c r="C679" s="5"/>
      <c r="D679" s="5"/>
      <c r="E679" s="5"/>
    </row>
    <row r="680" spans="1:5" ht="14.25" x14ac:dyDescent="0.2">
      <c r="A680" s="5"/>
      <c r="B680" s="5"/>
      <c r="C680" s="5"/>
      <c r="D680" s="5"/>
      <c r="E680" s="5"/>
    </row>
    <row r="681" spans="1:5" ht="14.25" x14ac:dyDescent="0.2">
      <c r="A681" s="5"/>
      <c r="B681" s="5"/>
      <c r="C681" s="5"/>
      <c r="D681" s="5"/>
      <c r="E681" s="5"/>
    </row>
    <row r="682" spans="1:5" ht="14.25" x14ac:dyDescent="0.2">
      <c r="A682" s="5"/>
      <c r="B682" s="5"/>
      <c r="C682" s="5"/>
      <c r="D682" s="5"/>
      <c r="E682" s="5"/>
    </row>
    <row r="683" spans="1:5" ht="14.25" x14ac:dyDescent="0.2">
      <c r="A683" s="5"/>
      <c r="B683" s="5"/>
      <c r="C683" s="5"/>
      <c r="D683" s="5"/>
      <c r="E683" s="5"/>
    </row>
    <row r="684" spans="1:5" ht="14.25" x14ac:dyDescent="0.2">
      <c r="A684" s="5"/>
      <c r="B684" s="5"/>
      <c r="C684" s="5"/>
      <c r="D684" s="5"/>
      <c r="E684" s="5"/>
    </row>
    <row r="685" spans="1:5" ht="14.25" x14ac:dyDescent="0.2">
      <c r="A685" s="5"/>
      <c r="B685" s="5"/>
      <c r="C685" s="5"/>
      <c r="D685" s="5"/>
      <c r="E685" s="5"/>
    </row>
    <row r="686" spans="1:5" ht="14.25" x14ac:dyDescent="0.2">
      <c r="A686" s="5"/>
      <c r="B686" s="5"/>
      <c r="C686" s="5"/>
      <c r="D686" s="5"/>
      <c r="E686" s="5"/>
    </row>
    <row r="687" spans="1:5" ht="14.25" x14ac:dyDescent="0.2">
      <c r="A687" s="5"/>
      <c r="B687" s="5"/>
      <c r="C687" s="5"/>
      <c r="D687" s="5"/>
      <c r="E687" s="5"/>
    </row>
    <row r="688" spans="1:5" ht="14.25" x14ac:dyDescent="0.2">
      <c r="A688" s="5"/>
      <c r="B688" s="5"/>
      <c r="C688" s="5"/>
      <c r="D688" s="5"/>
      <c r="E688" s="5"/>
    </row>
    <row r="689" spans="1:5" ht="14.25" x14ac:dyDescent="0.2">
      <c r="A689" s="5"/>
      <c r="B689" s="5"/>
      <c r="C689" s="5"/>
      <c r="D689" s="5"/>
      <c r="E689" s="5"/>
    </row>
    <row r="690" spans="1:5" ht="14.25" x14ac:dyDescent="0.2">
      <c r="A690" s="5"/>
      <c r="B690" s="5"/>
      <c r="C690" s="5"/>
      <c r="D690" s="5"/>
      <c r="E690" s="5"/>
    </row>
    <row r="691" spans="1:5" ht="14.25" x14ac:dyDescent="0.2">
      <c r="A691" s="5"/>
      <c r="B691" s="5"/>
      <c r="C691" s="5"/>
      <c r="D691" s="5"/>
      <c r="E691" s="5"/>
    </row>
    <row r="692" spans="1:5" ht="14.25" x14ac:dyDescent="0.2">
      <c r="A692" s="5"/>
      <c r="B692" s="5"/>
      <c r="C692" s="5"/>
      <c r="D692" s="5"/>
      <c r="E692" s="5"/>
    </row>
    <row r="693" spans="1:5" ht="14.25" x14ac:dyDescent="0.2">
      <c r="A693" s="5"/>
      <c r="B693" s="5"/>
      <c r="C693" s="5"/>
      <c r="D693" s="5"/>
      <c r="E693" s="5"/>
    </row>
    <row r="694" spans="1:5" ht="14.25" x14ac:dyDescent="0.2">
      <c r="A694" s="5"/>
      <c r="B694" s="5"/>
      <c r="C694" s="5"/>
      <c r="D694" s="5"/>
      <c r="E694" s="5"/>
    </row>
    <row r="695" spans="1:5" ht="14.25" x14ac:dyDescent="0.2">
      <c r="A695" s="5"/>
      <c r="B695" s="5"/>
      <c r="C695" s="5"/>
      <c r="D695" s="5"/>
      <c r="E695" s="5"/>
    </row>
    <row r="696" spans="1:5" ht="14.25" x14ac:dyDescent="0.2">
      <c r="A696" s="5"/>
      <c r="B696" s="5"/>
      <c r="C696" s="5"/>
      <c r="D696" s="5"/>
      <c r="E696" s="5"/>
    </row>
    <row r="697" spans="1:5" ht="14.25" x14ac:dyDescent="0.2">
      <c r="A697" s="5"/>
      <c r="B697" s="5"/>
      <c r="C697" s="5"/>
      <c r="D697" s="5"/>
      <c r="E697" s="5"/>
    </row>
    <row r="698" spans="1:5" ht="14.25" x14ac:dyDescent="0.2">
      <c r="A698" s="5"/>
      <c r="B698" s="5"/>
      <c r="C698" s="5"/>
      <c r="D698" s="5"/>
      <c r="E698" s="5"/>
    </row>
    <row r="699" spans="1:5" ht="14.25" x14ac:dyDescent="0.2">
      <c r="A699" s="5"/>
      <c r="B699" s="5"/>
      <c r="C699" s="5"/>
      <c r="D699" s="5"/>
      <c r="E699" s="5"/>
    </row>
    <row r="700" spans="1:5" ht="14.25" x14ac:dyDescent="0.2">
      <c r="A700" s="5"/>
      <c r="B700" s="5"/>
      <c r="C700" s="5"/>
      <c r="D700" s="5"/>
      <c r="E700" s="5"/>
    </row>
    <row r="701" spans="1:5" ht="14.25" x14ac:dyDescent="0.2">
      <c r="A701" s="5"/>
      <c r="B701" s="5"/>
      <c r="C701" s="5"/>
      <c r="D701" s="5"/>
      <c r="E701" s="5"/>
    </row>
    <row r="702" spans="1:5" ht="14.25" x14ac:dyDescent="0.2">
      <c r="A702" s="5"/>
      <c r="B702" s="5"/>
      <c r="C702" s="5"/>
      <c r="D702" s="5"/>
      <c r="E702" s="5"/>
    </row>
    <row r="703" spans="1:5" ht="14.25" x14ac:dyDescent="0.2">
      <c r="A703" s="5"/>
      <c r="B703" s="5"/>
      <c r="C703" s="5"/>
      <c r="D703" s="5"/>
      <c r="E703" s="5"/>
    </row>
    <row r="704" spans="1:5" ht="14.25" x14ac:dyDescent="0.2">
      <c r="A704" s="5"/>
      <c r="B704" s="5"/>
      <c r="C704" s="5"/>
      <c r="D704" s="5"/>
      <c r="E704" s="5"/>
    </row>
    <row r="705" spans="1:5" ht="14.25" x14ac:dyDescent="0.2">
      <c r="A705" s="5"/>
      <c r="B705" s="5"/>
      <c r="C705" s="5"/>
      <c r="D705" s="5"/>
      <c r="E705" s="5"/>
    </row>
    <row r="706" spans="1:5" ht="14.25" x14ac:dyDescent="0.2">
      <c r="A706" s="5"/>
      <c r="B706" s="5"/>
      <c r="C706" s="5"/>
      <c r="D706" s="5"/>
      <c r="E706" s="5"/>
    </row>
    <row r="707" spans="1:5" ht="14.25" x14ac:dyDescent="0.2">
      <c r="A707" s="5"/>
      <c r="B707" s="5"/>
      <c r="C707" s="5"/>
      <c r="D707" s="5"/>
      <c r="E707" s="5"/>
    </row>
    <row r="708" spans="1:5" ht="14.25" x14ac:dyDescent="0.2">
      <c r="A708" s="5"/>
      <c r="B708" s="5"/>
      <c r="C708" s="5"/>
      <c r="D708" s="5"/>
      <c r="E708" s="5"/>
    </row>
    <row r="709" spans="1:5" ht="14.25" x14ac:dyDescent="0.2">
      <c r="A709" s="5"/>
      <c r="B709" s="5"/>
      <c r="C709" s="5"/>
      <c r="D709" s="5"/>
      <c r="E709" s="5"/>
    </row>
    <row r="710" spans="1:5" ht="14.25" x14ac:dyDescent="0.2">
      <c r="A710" s="5"/>
      <c r="B710" s="5"/>
      <c r="C710" s="5"/>
      <c r="D710" s="5"/>
      <c r="E710" s="5"/>
    </row>
    <row r="711" spans="1:5" ht="14.25" x14ac:dyDescent="0.2">
      <c r="A711" s="5"/>
      <c r="B711" s="5"/>
      <c r="C711" s="5"/>
      <c r="D711" s="5"/>
      <c r="E711" s="5"/>
    </row>
    <row r="712" spans="1:5" ht="14.25" x14ac:dyDescent="0.2">
      <c r="A712" s="5"/>
      <c r="B712" s="5"/>
      <c r="C712" s="5"/>
      <c r="D712" s="5"/>
      <c r="E712" s="5"/>
    </row>
    <row r="713" spans="1:5" ht="14.25" x14ac:dyDescent="0.2">
      <c r="A713" s="5"/>
      <c r="B713" s="5"/>
      <c r="C713" s="5"/>
      <c r="D713" s="5"/>
      <c r="E713" s="5"/>
    </row>
    <row r="714" spans="1:5" ht="14.25" x14ac:dyDescent="0.2">
      <c r="A714" s="5"/>
      <c r="B714" s="5"/>
      <c r="C714" s="5"/>
      <c r="D714" s="5"/>
      <c r="E714" s="5"/>
    </row>
    <row r="715" spans="1:5" ht="14.25" x14ac:dyDescent="0.2">
      <c r="A715" s="5"/>
      <c r="B715" s="5"/>
      <c r="C715" s="5"/>
      <c r="D715" s="5"/>
      <c r="E715" s="5"/>
    </row>
    <row r="716" spans="1:5" ht="14.25" x14ac:dyDescent="0.2">
      <c r="A716" s="5"/>
      <c r="B716" s="5"/>
      <c r="C716" s="5"/>
      <c r="D716" s="5"/>
      <c r="E716" s="5"/>
    </row>
    <row r="717" spans="1:5" ht="14.25" x14ac:dyDescent="0.2">
      <c r="A717" s="5"/>
      <c r="B717" s="5"/>
      <c r="C717" s="5"/>
      <c r="D717" s="5"/>
      <c r="E717" s="5"/>
    </row>
    <row r="718" spans="1:5" ht="14.25" x14ac:dyDescent="0.2">
      <c r="A718" s="5"/>
      <c r="B718" s="5"/>
      <c r="C718" s="5"/>
      <c r="D718" s="5"/>
      <c r="E718" s="5"/>
    </row>
    <row r="719" spans="1:5" ht="14.25" x14ac:dyDescent="0.2">
      <c r="A719" s="5"/>
      <c r="B719" s="5"/>
      <c r="C719" s="5"/>
      <c r="D719" s="5"/>
      <c r="E719" s="5"/>
    </row>
    <row r="720" spans="1:5" ht="14.25" x14ac:dyDescent="0.2">
      <c r="A720" s="5"/>
      <c r="B720" s="5"/>
      <c r="C720" s="5"/>
      <c r="D720" s="5"/>
      <c r="E720" s="5"/>
    </row>
    <row r="721" spans="1:5" ht="14.25" x14ac:dyDescent="0.2">
      <c r="A721" s="5"/>
      <c r="B721" s="5"/>
      <c r="C721" s="5"/>
      <c r="D721" s="5"/>
      <c r="E721" s="5"/>
    </row>
    <row r="722" spans="1:5" ht="14.25" x14ac:dyDescent="0.2">
      <c r="A722" s="5"/>
      <c r="B722" s="5"/>
      <c r="C722" s="5"/>
      <c r="D722" s="5"/>
      <c r="E722" s="5"/>
    </row>
    <row r="723" spans="1:5" ht="14.25" x14ac:dyDescent="0.2">
      <c r="A723" s="5"/>
      <c r="B723" s="5"/>
      <c r="C723" s="5"/>
      <c r="D723" s="5"/>
      <c r="E723" s="5"/>
    </row>
    <row r="724" spans="1:5" ht="14.25" x14ac:dyDescent="0.2">
      <c r="A724" s="5"/>
      <c r="B724" s="5"/>
      <c r="C724" s="5"/>
      <c r="D724" s="5"/>
      <c r="E724" s="5"/>
    </row>
    <row r="725" spans="1:5" ht="14.25" x14ac:dyDescent="0.2">
      <c r="A725" s="5"/>
      <c r="B725" s="5"/>
      <c r="C725" s="5"/>
      <c r="D725" s="5"/>
      <c r="E725" s="5"/>
    </row>
    <row r="726" spans="1:5" ht="14.25" x14ac:dyDescent="0.2">
      <c r="A726" s="5"/>
      <c r="B726" s="5"/>
      <c r="C726" s="5"/>
      <c r="D726" s="5"/>
      <c r="E726" s="5"/>
    </row>
    <row r="727" spans="1:5" ht="14.25" x14ac:dyDescent="0.2">
      <c r="A727" s="5"/>
      <c r="B727" s="5"/>
      <c r="C727" s="5"/>
      <c r="D727" s="5"/>
      <c r="E727" s="5"/>
    </row>
    <row r="728" spans="1:5" ht="14.25" x14ac:dyDescent="0.2">
      <c r="A728" s="5"/>
      <c r="B728" s="5"/>
      <c r="C728" s="5"/>
      <c r="D728" s="5"/>
      <c r="E728" s="5"/>
    </row>
    <row r="729" spans="1:5" ht="14.25" x14ac:dyDescent="0.2">
      <c r="A729" s="5"/>
      <c r="B729" s="5"/>
      <c r="C729" s="5"/>
      <c r="D729" s="5"/>
      <c r="E729" s="5"/>
    </row>
    <row r="730" spans="1:5" ht="14.25" x14ac:dyDescent="0.2">
      <c r="A730" s="5"/>
      <c r="B730" s="5"/>
      <c r="C730" s="5"/>
      <c r="D730" s="5"/>
      <c r="E730" s="5"/>
    </row>
    <row r="731" spans="1:5" ht="14.25" x14ac:dyDescent="0.2">
      <c r="A731" s="5"/>
      <c r="B731" s="5"/>
      <c r="C731" s="5"/>
      <c r="D731" s="5"/>
      <c r="E731" s="5"/>
    </row>
    <row r="732" spans="1:5" ht="14.25" x14ac:dyDescent="0.2">
      <c r="A732" s="5"/>
      <c r="B732" s="5"/>
      <c r="C732" s="5"/>
      <c r="D732" s="5"/>
      <c r="E732" s="5"/>
    </row>
    <row r="733" spans="1:5" ht="14.25" x14ac:dyDescent="0.2">
      <c r="A733" s="5"/>
      <c r="B733" s="5"/>
      <c r="C733" s="5"/>
      <c r="D733" s="5"/>
      <c r="E733" s="5"/>
    </row>
    <row r="734" spans="1:5" ht="14.25" x14ac:dyDescent="0.2">
      <c r="A734" s="5"/>
      <c r="B734" s="5"/>
      <c r="C734" s="5"/>
      <c r="D734" s="5"/>
      <c r="E734" s="5"/>
    </row>
    <row r="735" spans="1:5" ht="14.25" x14ac:dyDescent="0.2">
      <c r="A735" s="5"/>
      <c r="B735" s="5"/>
      <c r="C735" s="5"/>
      <c r="D735" s="5"/>
      <c r="E735" s="5"/>
    </row>
    <row r="736" spans="1:5" ht="14.25" x14ac:dyDescent="0.2">
      <c r="A736" s="5"/>
      <c r="B736" s="5"/>
      <c r="C736" s="5"/>
      <c r="D736" s="5"/>
      <c r="E736" s="5"/>
    </row>
    <row r="737" spans="1:5" ht="14.25" x14ac:dyDescent="0.2">
      <c r="A737" s="5"/>
      <c r="B737" s="5"/>
      <c r="C737" s="5"/>
      <c r="D737" s="5"/>
      <c r="E737" s="5"/>
    </row>
    <row r="738" spans="1:5" ht="14.25" x14ac:dyDescent="0.2">
      <c r="A738" s="5"/>
      <c r="B738" s="5"/>
      <c r="C738" s="5"/>
      <c r="D738" s="5"/>
      <c r="E738" s="5"/>
    </row>
    <row r="739" spans="1:5" ht="14.25" x14ac:dyDescent="0.2">
      <c r="A739" s="5"/>
      <c r="B739" s="5"/>
      <c r="C739" s="5"/>
      <c r="D739" s="5"/>
      <c r="E739" s="5"/>
    </row>
    <row r="740" spans="1:5" ht="14.25" x14ac:dyDescent="0.2">
      <c r="A740" s="5"/>
      <c r="B740" s="5"/>
      <c r="C740" s="5"/>
      <c r="D740" s="5"/>
      <c r="E740" s="5"/>
    </row>
    <row r="741" spans="1:5" ht="14.25" x14ac:dyDescent="0.2">
      <c r="A741" s="5"/>
      <c r="B741" s="5"/>
      <c r="C741" s="5"/>
      <c r="D741" s="5"/>
      <c r="E741" s="5"/>
    </row>
    <row r="742" spans="1:5" ht="14.25" x14ac:dyDescent="0.2">
      <c r="A742" s="5"/>
      <c r="B742" s="5"/>
      <c r="C742" s="5"/>
      <c r="D742" s="5"/>
      <c r="E742" s="5"/>
    </row>
    <row r="743" spans="1:5" ht="14.25" x14ac:dyDescent="0.2">
      <c r="A743" s="5"/>
      <c r="B743" s="5"/>
      <c r="C743" s="5"/>
      <c r="D743" s="5"/>
      <c r="E743" s="5"/>
    </row>
    <row r="744" spans="1:5" ht="14.25" x14ac:dyDescent="0.2">
      <c r="A744" s="5"/>
      <c r="B744" s="5"/>
      <c r="C744" s="5"/>
      <c r="D744" s="5"/>
      <c r="E744" s="5"/>
    </row>
    <row r="745" spans="1:5" ht="14.25" x14ac:dyDescent="0.2">
      <c r="A745" s="5"/>
      <c r="B745" s="5"/>
      <c r="C745" s="5"/>
      <c r="D745" s="5"/>
      <c r="E745" s="5"/>
    </row>
    <row r="746" spans="1:5" ht="14.25" x14ac:dyDescent="0.2">
      <c r="A746" s="5"/>
      <c r="B746" s="5"/>
      <c r="C746" s="5"/>
      <c r="D746" s="5"/>
      <c r="E746" s="5"/>
    </row>
    <row r="747" spans="1:5" ht="14.25" x14ac:dyDescent="0.2">
      <c r="A747" s="5"/>
      <c r="B747" s="5"/>
      <c r="C747" s="5"/>
      <c r="D747" s="5"/>
      <c r="E747" s="5"/>
    </row>
    <row r="748" spans="1:5" ht="14.25" x14ac:dyDescent="0.2">
      <c r="A748" s="5"/>
      <c r="B748" s="5"/>
      <c r="C748" s="5"/>
      <c r="D748" s="5"/>
      <c r="E748" s="5"/>
    </row>
    <row r="749" spans="1:5" ht="14.25" x14ac:dyDescent="0.2">
      <c r="A749" s="5"/>
      <c r="B749" s="5"/>
      <c r="C749" s="5"/>
      <c r="D749" s="5"/>
      <c r="E749" s="5"/>
    </row>
    <row r="750" spans="1:5" ht="14.25" x14ac:dyDescent="0.2">
      <c r="A750" s="5"/>
      <c r="B750" s="5"/>
      <c r="C750" s="5"/>
      <c r="D750" s="5"/>
      <c r="E750" s="5"/>
    </row>
    <row r="751" spans="1:5" ht="14.25" x14ac:dyDescent="0.2">
      <c r="A751" s="5"/>
      <c r="B751" s="5"/>
      <c r="C751" s="5"/>
      <c r="D751" s="5"/>
      <c r="E751" s="5"/>
    </row>
    <row r="752" spans="1:5" ht="14.25" x14ac:dyDescent="0.2">
      <c r="A752" s="5"/>
      <c r="B752" s="5"/>
      <c r="C752" s="5"/>
      <c r="D752" s="5"/>
      <c r="E752" s="5"/>
    </row>
    <row r="753" spans="1:5" ht="14.25" x14ac:dyDescent="0.2">
      <c r="A753" s="5"/>
      <c r="B753" s="5"/>
      <c r="C753" s="5"/>
      <c r="D753" s="5"/>
      <c r="E753" s="5"/>
    </row>
    <row r="754" spans="1:5" ht="14.25" x14ac:dyDescent="0.2">
      <c r="A754" s="5"/>
      <c r="B754" s="5"/>
      <c r="C754" s="5"/>
      <c r="D754" s="5"/>
      <c r="E754" s="5"/>
    </row>
    <row r="755" spans="1:5" ht="14.25" x14ac:dyDescent="0.2">
      <c r="A755" s="5"/>
      <c r="B755" s="5"/>
      <c r="C755" s="5"/>
      <c r="D755" s="5"/>
      <c r="E755" s="5"/>
    </row>
    <row r="756" spans="1:5" ht="14.25" x14ac:dyDescent="0.2">
      <c r="A756" s="5"/>
      <c r="B756" s="5"/>
      <c r="C756" s="5"/>
      <c r="D756" s="5"/>
      <c r="E756" s="5"/>
    </row>
    <row r="757" spans="1:5" ht="14.25" x14ac:dyDescent="0.2">
      <c r="A757" s="5"/>
      <c r="B757" s="5"/>
      <c r="C757" s="5"/>
      <c r="D757" s="5"/>
      <c r="E757" s="5"/>
    </row>
    <row r="758" spans="1:5" ht="14.25" x14ac:dyDescent="0.2">
      <c r="A758" s="5"/>
      <c r="B758" s="5"/>
      <c r="C758" s="5"/>
      <c r="D758" s="5"/>
      <c r="E758" s="5"/>
    </row>
    <row r="759" spans="1:5" ht="14.25" x14ac:dyDescent="0.2">
      <c r="A759" s="5"/>
      <c r="B759" s="5"/>
      <c r="C759" s="5"/>
      <c r="D759" s="5"/>
      <c r="E759" s="5"/>
    </row>
    <row r="760" spans="1:5" ht="14.25" x14ac:dyDescent="0.2">
      <c r="A760" s="5"/>
      <c r="B760" s="5"/>
      <c r="C760" s="5"/>
      <c r="D760" s="5"/>
      <c r="E760" s="5"/>
    </row>
    <row r="761" spans="1:5" ht="14.25" x14ac:dyDescent="0.2">
      <c r="A761" s="5"/>
      <c r="B761" s="5"/>
      <c r="C761" s="5"/>
      <c r="D761" s="5"/>
      <c r="E761" s="5"/>
    </row>
    <row r="762" spans="1:5" ht="14.25" x14ac:dyDescent="0.2">
      <c r="A762" s="5"/>
      <c r="B762" s="5"/>
      <c r="C762" s="5"/>
      <c r="D762" s="5"/>
      <c r="E762" s="5"/>
    </row>
    <row r="763" spans="1:5" ht="14.25" x14ac:dyDescent="0.2">
      <c r="A763" s="5"/>
      <c r="B763" s="5"/>
      <c r="C763" s="5"/>
      <c r="D763" s="5"/>
      <c r="E763" s="5"/>
    </row>
    <row r="764" spans="1:5" ht="14.25" x14ac:dyDescent="0.2">
      <c r="A764" s="5"/>
      <c r="B764" s="5"/>
      <c r="C764" s="5"/>
      <c r="D764" s="5"/>
      <c r="E764" s="5"/>
    </row>
    <row r="765" spans="1:5" ht="14.25" x14ac:dyDescent="0.2">
      <c r="A765" s="5"/>
      <c r="B765" s="5"/>
      <c r="C765" s="5"/>
      <c r="D765" s="5"/>
      <c r="E765" s="5"/>
    </row>
    <row r="766" spans="1:5" ht="14.25" x14ac:dyDescent="0.2">
      <c r="A766" s="5"/>
      <c r="B766" s="5"/>
      <c r="C766" s="5"/>
      <c r="D766" s="5"/>
      <c r="E766" s="5"/>
    </row>
    <row r="767" spans="1:5" ht="14.25" x14ac:dyDescent="0.2">
      <c r="A767" s="5"/>
      <c r="B767" s="5"/>
      <c r="C767" s="5"/>
      <c r="D767" s="5"/>
      <c r="E767" s="5"/>
    </row>
    <row r="768" spans="1:5" ht="14.25" x14ac:dyDescent="0.2">
      <c r="A768" s="5"/>
      <c r="B768" s="5"/>
      <c r="C768" s="5"/>
      <c r="D768" s="5"/>
      <c r="E768" s="5"/>
    </row>
    <row r="769" spans="1:5" ht="14.25" x14ac:dyDescent="0.2">
      <c r="A769" s="5"/>
      <c r="B769" s="5"/>
      <c r="C769" s="5"/>
      <c r="D769" s="5"/>
      <c r="E769" s="5"/>
    </row>
    <row r="770" spans="1:5" ht="14.25" x14ac:dyDescent="0.2">
      <c r="A770" s="5"/>
      <c r="B770" s="5"/>
      <c r="C770" s="5"/>
      <c r="D770" s="5"/>
      <c r="E770" s="5"/>
    </row>
    <row r="771" spans="1:5" ht="14.25" x14ac:dyDescent="0.2">
      <c r="A771" s="5"/>
      <c r="B771" s="5"/>
      <c r="C771" s="5"/>
      <c r="D771" s="5"/>
      <c r="E771" s="5"/>
    </row>
    <row r="772" spans="1:5" ht="14.25" x14ac:dyDescent="0.2">
      <c r="A772" s="5"/>
      <c r="B772" s="5"/>
      <c r="C772" s="5"/>
      <c r="D772" s="5"/>
      <c r="E772" s="5"/>
    </row>
    <row r="773" spans="1:5" ht="14.25" x14ac:dyDescent="0.2">
      <c r="A773" s="5"/>
      <c r="B773" s="5"/>
      <c r="C773" s="5"/>
      <c r="D773" s="5"/>
      <c r="E773" s="5"/>
    </row>
    <row r="774" spans="1:5" ht="14.25" x14ac:dyDescent="0.2">
      <c r="A774" s="5"/>
      <c r="B774" s="5"/>
      <c r="C774" s="5"/>
      <c r="D774" s="5"/>
      <c r="E774" s="5"/>
    </row>
    <row r="775" spans="1:5" ht="14.25" x14ac:dyDescent="0.2">
      <c r="A775" s="5"/>
      <c r="B775" s="5"/>
      <c r="C775" s="5"/>
      <c r="D775" s="5"/>
      <c r="E775" s="5"/>
    </row>
    <row r="776" spans="1:5" ht="14.25" x14ac:dyDescent="0.2">
      <c r="A776" s="5"/>
      <c r="B776" s="5"/>
      <c r="C776" s="5"/>
      <c r="D776" s="5"/>
      <c r="E776" s="5"/>
    </row>
    <row r="777" spans="1:5" ht="14.25" x14ac:dyDescent="0.2">
      <c r="A777" s="5"/>
      <c r="B777" s="5"/>
      <c r="C777" s="5"/>
      <c r="D777" s="5"/>
      <c r="E777" s="5"/>
    </row>
    <row r="778" spans="1:5" ht="14.25" x14ac:dyDescent="0.2">
      <c r="A778" s="5"/>
      <c r="B778" s="5"/>
      <c r="C778" s="5"/>
      <c r="D778" s="5"/>
      <c r="E778" s="5"/>
    </row>
    <row r="779" spans="1:5" ht="14.25" x14ac:dyDescent="0.2">
      <c r="A779" s="5"/>
      <c r="B779" s="5"/>
      <c r="C779" s="5"/>
      <c r="D779" s="5"/>
      <c r="E779" s="5"/>
    </row>
    <row r="780" spans="1:5" ht="14.25" x14ac:dyDescent="0.2">
      <c r="A780" s="5"/>
      <c r="B780" s="5"/>
      <c r="C780" s="5"/>
      <c r="D780" s="5"/>
      <c r="E780" s="5"/>
    </row>
    <row r="781" spans="1:5" ht="14.25" x14ac:dyDescent="0.2">
      <c r="A781" s="5"/>
      <c r="B781" s="5"/>
      <c r="C781" s="5"/>
      <c r="D781" s="5"/>
      <c r="E781" s="5"/>
    </row>
    <row r="782" spans="1:5" ht="14.25" x14ac:dyDescent="0.2">
      <c r="A782" s="5"/>
      <c r="B782" s="5"/>
      <c r="C782" s="5"/>
      <c r="D782" s="5"/>
      <c r="E782" s="5"/>
    </row>
    <row r="783" spans="1:5" ht="14.25" x14ac:dyDescent="0.2">
      <c r="A783" s="5"/>
      <c r="B783" s="5"/>
      <c r="C783" s="5"/>
      <c r="D783" s="5"/>
      <c r="E783" s="5"/>
    </row>
    <row r="784" spans="1:5" ht="14.25" x14ac:dyDescent="0.2">
      <c r="A784" s="5"/>
      <c r="B784" s="5"/>
      <c r="C784" s="5"/>
      <c r="D784" s="5"/>
      <c r="E784" s="5"/>
    </row>
    <row r="785" spans="1:5" ht="14.25" x14ac:dyDescent="0.2">
      <c r="A785" s="5"/>
      <c r="B785" s="5"/>
      <c r="C785" s="5"/>
      <c r="D785" s="5"/>
      <c r="E785" s="5"/>
    </row>
    <row r="786" spans="1:5" ht="14.25" x14ac:dyDescent="0.2">
      <c r="A786" s="5"/>
      <c r="B786" s="5"/>
      <c r="C786" s="5"/>
      <c r="D786" s="5"/>
      <c r="E786" s="5"/>
    </row>
    <row r="787" spans="1:5" ht="14.25" x14ac:dyDescent="0.2">
      <c r="A787" s="5"/>
      <c r="B787" s="5"/>
      <c r="C787" s="5"/>
      <c r="D787" s="5"/>
      <c r="E787" s="5"/>
    </row>
    <row r="788" spans="1:5" ht="14.25" x14ac:dyDescent="0.2">
      <c r="A788" s="5"/>
      <c r="B788" s="5"/>
      <c r="C788" s="5"/>
      <c r="D788" s="5"/>
      <c r="E788" s="5"/>
    </row>
    <row r="789" spans="1:5" ht="14.25" x14ac:dyDescent="0.2">
      <c r="A789" s="5"/>
      <c r="B789" s="5"/>
      <c r="C789" s="5"/>
      <c r="D789" s="5"/>
      <c r="E789" s="5"/>
    </row>
    <row r="790" spans="1:5" ht="14.25" x14ac:dyDescent="0.2">
      <c r="A790" s="5"/>
      <c r="B790" s="5"/>
      <c r="C790" s="5"/>
      <c r="D790" s="5"/>
      <c r="E790" s="5"/>
    </row>
    <row r="791" spans="1:5" ht="14.25" x14ac:dyDescent="0.2">
      <c r="A791" s="5"/>
      <c r="B791" s="5"/>
      <c r="C791" s="5"/>
      <c r="D791" s="5"/>
      <c r="E791" s="5"/>
    </row>
    <row r="792" spans="1:5" ht="14.25" x14ac:dyDescent="0.2">
      <c r="A792" s="5"/>
      <c r="B792" s="5"/>
      <c r="C792" s="5"/>
      <c r="D792" s="5"/>
      <c r="E792" s="5"/>
    </row>
    <row r="793" spans="1:5" ht="14.25" x14ac:dyDescent="0.2">
      <c r="A793" s="5"/>
      <c r="B793" s="5"/>
      <c r="C793" s="5"/>
      <c r="D793" s="5"/>
      <c r="E793" s="5"/>
    </row>
    <row r="794" spans="1:5" ht="14.25" x14ac:dyDescent="0.2">
      <c r="A794" s="5"/>
      <c r="B794" s="5"/>
      <c r="C794" s="5"/>
      <c r="D794" s="5"/>
      <c r="E794" s="5"/>
    </row>
    <row r="795" spans="1:5" ht="14.25" x14ac:dyDescent="0.2">
      <c r="A795" s="5"/>
      <c r="B795" s="5"/>
      <c r="C795" s="5"/>
      <c r="D795" s="5"/>
      <c r="E795" s="5"/>
    </row>
    <row r="796" spans="1:5" ht="14.25" x14ac:dyDescent="0.2">
      <c r="A796" s="5"/>
      <c r="B796" s="5"/>
      <c r="C796" s="5"/>
      <c r="D796" s="5"/>
      <c r="E796" s="5"/>
    </row>
    <row r="797" spans="1:5" ht="14.25" x14ac:dyDescent="0.2">
      <c r="A797" s="5"/>
      <c r="B797" s="5"/>
      <c r="C797" s="5"/>
      <c r="D797" s="5"/>
      <c r="E797" s="5"/>
    </row>
    <row r="798" spans="1:5" ht="14.25" x14ac:dyDescent="0.2">
      <c r="A798" s="5"/>
      <c r="B798" s="5"/>
      <c r="C798" s="5"/>
      <c r="D798" s="5"/>
      <c r="E798" s="5"/>
    </row>
    <row r="799" spans="1:5" ht="14.25" x14ac:dyDescent="0.2">
      <c r="A799" s="5"/>
      <c r="B799" s="5"/>
      <c r="C799" s="5"/>
      <c r="D799" s="5"/>
      <c r="E799" s="5"/>
    </row>
    <row r="800" spans="1:5" ht="14.25" x14ac:dyDescent="0.2">
      <c r="A800" s="5"/>
      <c r="B800" s="5"/>
      <c r="C800" s="5"/>
      <c r="D800" s="5"/>
      <c r="E800" s="5"/>
    </row>
    <row r="801" spans="1:5" ht="14.25" x14ac:dyDescent="0.2">
      <c r="A801" s="5"/>
      <c r="B801" s="5"/>
      <c r="C801" s="5"/>
      <c r="D801" s="5"/>
      <c r="E801" s="5"/>
    </row>
    <row r="802" spans="1:5" ht="14.25" x14ac:dyDescent="0.2">
      <c r="A802" s="5"/>
      <c r="B802" s="5"/>
      <c r="C802" s="5"/>
      <c r="D802" s="5"/>
      <c r="E802" s="5"/>
    </row>
    <row r="803" spans="1:5" ht="14.25" x14ac:dyDescent="0.2">
      <c r="A803" s="5"/>
      <c r="B803" s="5"/>
      <c r="C803" s="5"/>
      <c r="D803" s="5"/>
      <c r="E803" s="5"/>
    </row>
    <row r="804" spans="1:5" ht="14.25" x14ac:dyDescent="0.2">
      <c r="A804" s="5"/>
      <c r="B804" s="5"/>
      <c r="C804" s="5"/>
      <c r="D804" s="5"/>
      <c r="E804" s="5"/>
    </row>
    <row r="805" spans="1:5" ht="14.25" x14ac:dyDescent="0.2">
      <c r="A805" s="5"/>
      <c r="B805" s="5"/>
      <c r="C805" s="5"/>
      <c r="D805" s="5"/>
      <c r="E805" s="5"/>
    </row>
    <row r="806" spans="1:5" ht="14.25" x14ac:dyDescent="0.2">
      <c r="A806" s="5"/>
      <c r="B806" s="5"/>
      <c r="C806" s="5"/>
      <c r="D806" s="5"/>
      <c r="E806" s="5"/>
    </row>
    <row r="807" spans="1:5" ht="14.25" x14ac:dyDescent="0.2">
      <c r="A807" s="5"/>
      <c r="B807" s="5"/>
      <c r="C807" s="5"/>
      <c r="D807" s="5"/>
      <c r="E807" s="5"/>
    </row>
    <row r="808" spans="1:5" ht="14.25" x14ac:dyDescent="0.2">
      <c r="A808" s="5"/>
      <c r="B808" s="5"/>
      <c r="C808" s="5"/>
      <c r="D808" s="5"/>
      <c r="E808" s="5"/>
    </row>
    <row r="809" spans="1:5" ht="14.25" x14ac:dyDescent="0.2">
      <c r="A809" s="5"/>
      <c r="B809" s="5"/>
      <c r="C809" s="5"/>
      <c r="D809" s="5"/>
      <c r="E809" s="5"/>
    </row>
    <row r="810" spans="1:5" ht="14.25" x14ac:dyDescent="0.2">
      <c r="A810" s="5"/>
      <c r="B810" s="5"/>
      <c r="C810" s="5"/>
      <c r="D810" s="5"/>
      <c r="E810" s="5"/>
    </row>
    <row r="811" spans="1:5" ht="14.25" x14ac:dyDescent="0.2">
      <c r="A811" s="5"/>
      <c r="B811" s="5"/>
      <c r="C811" s="5"/>
      <c r="D811" s="5"/>
      <c r="E811" s="5"/>
    </row>
    <row r="812" spans="1:5" ht="14.25" x14ac:dyDescent="0.2">
      <c r="A812" s="5"/>
      <c r="B812" s="5"/>
      <c r="C812" s="5"/>
      <c r="D812" s="5"/>
      <c r="E812" s="5"/>
    </row>
    <row r="813" spans="1:5" ht="14.25" x14ac:dyDescent="0.2">
      <c r="A813" s="5"/>
      <c r="B813" s="5"/>
      <c r="C813" s="5"/>
      <c r="D813" s="5"/>
      <c r="E813" s="5"/>
    </row>
    <row r="814" spans="1:5" ht="14.25" x14ac:dyDescent="0.2">
      <c r="A814" s="5"/>
      <c r="B814" s="5"/>
      <c r="C814" s="5"/>
      <c r="D814" s="5"/>
      <c r="E814" s="5"/>
    </row>
    <row r="815" spans="1:5" ht="14.25" x14ac:dyDescent="0.2">
      <c r="A815" s="5"/>
      <c r="B815" s="5"/>
      <c r="C815" s="5"/>
      <c r="D815" s="5"/>
      <c r="E815" s="5"/>
    </row>
    <row r="816" spans="1:5" ht="14.25" x14ac:dyDescent="0.2">
      <c r="A816" s="5"/>
      <c r="B816" s="5"/>
      <c r="C816" s="5"/>
      <c r="D816" s="5"/>
      <c r="E816" s="5"/>
    </row>
    <row r="817" spans="1:5" ht="14.25" x14ac:dyDescent="0.2">
      <c r="A817" s="5"/>
      <c r="B817" s="5"/>
      <c r="C817" s="5"/>
      <c r="D817" s="5"/>
      <c r="E817" s="5"/>
    </row>
    <row r="818" spans="1:5" ht="14.25" x14ac:dyDescent="0.2">
      <c r="A818" s="5"/>
      <c r="B818" s="5"/>
      <c r="C818" s="5"/>
      <c r="D818" s="5"/>
      <c r="E818" s="5"/>
    </row>
    <row r="819" spans="1:5" ht="14.25" x14ac:dyDescent="0.2">
      <c r="A819" s="5"/>
      <c r="B819" s="5"/>
      <c r="C819" s="5"/>
      <c r="D819" s="5"/>
      <c r="E819" s="5"/>
    </row>
    <row r="820" spans="1:5" ht="14.25" x14ac:dyDescent="0.2">
      <c r="A820" s="5"/>
      <c r="B820" s="5"/>
      <c r="C820" s="5"/>
      <c r="D820" s="5"/>
      <c r="E820" s="5"/>
    </row>
    <row r="821" spans="1:5" ht="14.25" x14ac:dyDescent="0.2">
      <c r="A821" s="5"/>
      <c r="B821" s="5"/>
      <c r="C821" s="5"/>
      <c r="D821" s="5"/>
      <c r="E821" s="5"/>
    </row>
    <row r="822" spans="1:5" ht="14.25" x14ac:dyDescent="0.2">
      <c r="A822" s="5"/>
      <c r="B822" s="5"/>
      <c r="C822" s="5"/>
      <c r="D822" s="5"/>
      <c r="E822" s="5"/>
    </row>
    <row r="823" spans="1:5" ht="14.25" x14ac:dyDescent="0.2">
      <c r="A823" s="5"/>
      <c r="B823" s="5"/>
      <c r="C823" s="5"/>
      <c r="D823" s="5"/>
      <c r="E823" s="5"/>
    </row>
    <row r="824" spans="1:5" ht="14.25" x14ac:dyDescent="0.2">
      <c r="A824" s="5"/>
      <c r="B824" s="5"/>
      <c r="C824" s="5"/>
      <c r="D824" s="5"/>
      <c r="E824" s="5"/>
    </row>
    <row r="825" spans="1:5" ht="14.25" x14ac:dyDescent="0.2">
      <c r="A825" s="5"/>
      <c r="B825" s="5"/>
      <c r="C825" s="5"/>
      <c r="D825" s="5"/>
      <c r="E825" s="5"/>
    </row>
    <row r="826" spans="1:5" ht="14.25" x14ac:dyDescent="0.2">
      <c r="A826" s="5"/>
      <c r="B826" s="5"/>
      <c r="C826" s="5"/>
      <c r="D826" s="5"/>
      <c r="E826" s="5"/>
    </row>
    <row r="827" spans="1:5" ht="14.25" x14ac:dyDescent="0.2">
      <c r="A827" s="5"/>
      <c r="B827" s="5"/>
      <c r="C827" s="5"/>
      <c r="D827" s="5"/>
      <c r="E827" s="5"/>
    </row>
    <row r="828" spans="1:5" ht="14.25" x14ac:dyDescent="0.2">
      <c r="A828" s="5"/>
      <c r="B828" s="5"/>
      <c r="C828" s="5"/>
      <c r="D828" s="5"/>
      <c r="E828" s="5"/>
    </row>
    <row r="829" spans="1:5" ht="14.25" x14ac:dyDescent="0.2">
      <c r="A829" s="5"/>
      <c r="B829" s="5"/>
      <c r="C829" s="5"/>
      <c r="D829" s="5"/>
      <c r="E829" s="5"/>
    </row>
    <row r="830" spans="1:5" ht="14.25" x14ac:dyDescent="0.2">
      <c r="A830" s="5"/>
      <c r="B830" s="5"/>
      <c r="C830" s="5"/>
      <c r="D830" s="5"/>
      <c r="E830" s="5"/>
    </row>
    <row r="831" spans="1:5" ht="14.25" x14ac:dyDescent="0.2">
      <c r="A831" s="5"/>
      <c r="B831" s="5"/>
      <c r="C831" s="5"/>
      <c r="D831" s="5"/>
      <c r="E831" s="5"/>
    </row>
    <row r="832" spans="1:5" ht="14.25" x14ac:dyDescent="0.2">
      <c r="A832" s="5"/>
      <c r="B832" s="5"/>
      <c r="C832" s="5"/>
      <c r="D832" s="5"/>
      <c r="E832" s="5"/>
    </row>
    <row r="833" spans="1:5" ht="14.25" x14ac:dyDescent="0.2">
      <c r="A833" s="5"/>
      <c r="B833" s="5"/>
      <c r="C833" s="5"/>
      <c r="D833" s="5"/>
      <c r="E833" s="5"/>
    </row>
    <row r="834" spans="1:5" ht="14.25" x14ac:dyDescent="0.2">
      <c r="A834" s="5"/>
      <c r="B834" s="5"/>
      <c r="C834" s="5"/>
      <c r="D834" s="5"/>
      <c r="E834" s="5"/>
    </row>
    <row r="835" spans="1:5" ht="14.25" x14ac:dyDescent="0.2">
      <c r="A835" s="5"/>
      <c r="B835" s="5"/>
      <c r="C835" s="5"/>
      <c r="D835" s="5"/>
      <c r="E835" s="5"/>
    </row>
    <row r="836" spans="1:5" ht="14.25" x14ac:dyDescent="0.2">
      <c r="A836" s="5"/>
      <c r="B836" s="5"/>
      <c r="C836" s="5"/>
      <c r="D836" s="5"/>
      <c r="E836" s="5"/>
    </row>
    <row r="837" spans="1:5" ht="14.25" x14ac:dyDescent="0.2">
      <c r="A837" s="5"/>
      <c r="B837" s="5"/>
      <c r="C837" s="5"/>
      <c r="D837" s="5"/>
      <c r="E837" s="5"/>
    </row>
    <row r="838" spans="1:5" ht="14.25" x14ac:dyDescent="0.2">
      <c r="A838" s="5"/>
      <c r="B838" s="5"/>
      <c r="C838" s="5"/>
      <c r="D838" s="5"/>
      <c r="E838" s="5"/>
    </row>
    <row r="839" spans="1:5" ht="14.25" x14ac:dyDescent="0.2">
      <c r="A839" s="5"/>
      <c r="B839" s="5"/>
      <c r="C839" s="5"/>
      <c r="D839" s="5"/>
      <c r="E839" s="5"/>
    </row>
    <row r="840" spans="1:5" ht="14.25" x14ac:dyDescent="0.2">
      <c r="A840" s="5"/>
      <c r="B840" s="5"/>
      <c r="C840" s="5"/>
      <c r="D840" s="5"/>
      <c r="E840" s="5"/>
    </row>
    <row r="841" spans="1:5" ht="14.25" x14ac:dyDescent="0.2">
      <c r="A841" s="5"/>
      <c r="B841" s="5"/>
      <c r="C841" s="5"/>
      <c r="D841" s="5"/>
      <c r="E841" s="5"/>
    </row>
    <row r="842" spans="1:5" ht="14.25" x14ac:dyDescent="0.2">
      <c r="A842" s="5"/>
      <c r="B842" s="5"/>
      <c r="C842" s="5"/>
      <c r="D842" s="5"/>
      <c r="E842" s="5"/>
    </row>
    <row r="843" spans="1:5" ht="14.25" x14ac:dyDescent="0.2">
      <c r="A843" s="5"/>
      <c r="B843" s="5"/>
      <c r="C843" s="5"/>
      <c r="D843" s="5"/>
      <c r="E843" s="5"/>
    </row>
    <row r="844" spans="1:5" ht="14.25" x14ac:dyDescent="0.2">
      <c r="A844" s="5"/>
      <c r="B844" s="5"/>
      <c r="C844" s="5"/>
      <c r="D844" s="5"/>
      <c r="E844" s="5"/>
    </row>
    <row r="845" spans="1:5" ht="14.25" x14ac:dyDescent="0.2">
      <c r="A845" s="5"/>
      <c r="B845" s="5"/>
      <c r="C845" s="5"/>
      <c r="D845" s="5"/>
      <c r="E845" s="5"/>
    </row>
    <row r="846" spans="1:5" ht="14.25" x14ac:dyDescent="0.2">
      <c r="A846" s="5"/>
      <c r="B846" s="5"/>
      <c r="C846" s="5"/>
      <c r="D846" s="5"/>
      <c r="E846" s="5"/>
    </row>
    <row r="847" spans="1:5" ht="14.25" x14ac:dyDescent="0.2">
      <c r="A847" s="5"/>
      <c r="B847" s="5"/>
      <c r="C847" s="5"/>
      <c r="D847" s="5"/>
      <c r="E847" s="5"/>
    </row>
    <row r="848" spans="1:5" ht="14.25" x14ac:dyDescent="0.2">
      <c r="A848" s="5"/>
      <c r="B848" s="5"/>
      <c r="C848" s="5"/>
      <c r="D848" s="5"/>
      <c r="E848" s="5"/>
    </row>
    <row r="849" spans="1:5" ht="14.25" x14ac:dyDescent="0.2">
      <c r="A849" s="5"/>
      <c r="B849" s="5"/>
      <c r="C849" s="5"/>
      <c r="D849" s="5"/>
      <c r="E849" s="5"/>
    </row>
    <row r="850" spans="1:5" ht="14.25" x14ac:dyDescent="0.2">
      <c r="A850" s="5"/>
      <c r="B850" s="5"/>
      <c r="C850" s="5"/>
      <c r="D850" s="5"/>
      <c r="E850" s="5"/>
    </row>
    <row r="851" spans="1:5" ht="14.25" x14ac:dyDescent="0.2">
      <c r="A851" s="5"/>
      <c r="B851" s="5"/>
      <c r="C851" s="5"/>
      <c r="D851" s="5"/>
      <c r="E851" s="5"/>
    </row>
    <row r="852" spans="1:5" ht="14.25" x14ac:dyDescent="0.2">
      <c r="A852" s="5"/>
      <c r="B852" s="5"/>
      <c r="C852" s="5"/>
      <c r="D852" s="5"/>
      <c r="E852" s="5"/>
    </row>
    <row r="853" spans="1:5" ht="14.25" x14ac:dyDescent="0.2">
      <c r="A853" s="5"/>
      <c r="B853" s="5"/>
      <c r="C853" s="5"/>
      <c r="D853" s="5"/>
      <c r="E853" s="5"/>
    </row>
    <row r="854" spans="1:5" ht="14.25" x14ac:dyDescent="0.2">
      <c r="A854" s="5"/>
      <c r="B854" s="5"/>
      <c r="C854" s="5"/>
      <c r="D854" s="5"/>
      <c r="E854" s="5"/>
    </row>
    <row r="855" spans="1:5" ht="14.25" x14ac:dyDescent="0.2">
      <c r="A855" s="5"/>
      <c r="B855" s="5"/>
      <c r="C855" s="5"/>
      <c r="D855" s="5"/>
      <c r="E855" s="5"/>
    </row>
    <row r="856" spans="1:5" ht="14.25" x14ac:dyDescent="0.2">
      <c r="A856" s="5"/>
      <c r="B856" s="5"/>
      <c r="C856" s="5"/>
      <c r="D856" s="5"/>
      <c r="E856" s="5"/>
    </row>
    <row r="857" spans="1:5" ht="14.25" x14ac:dyDescent="0.2">
      <c r="A857" s="5"/>
      <c r="B857" s="5"/>
      <c r="C857" s="5"/>
      <c r="D857" s="5"/>
      <c r="E857" s="5"/>
    </row>
    <row r="858" spans="1:5" ht="14.25" x14ac:dyDescent="0.2">
      <c r="A858" s="5"/>
      <c r="B858" s="5"/>
      <c r="C858" s="5"/>
      <c r="D858" s="5"/>
      <c r="E858" s="5"/>
    </row>
    <row r="859" spans="1:5" ht="14.25" x14ac:dyDescent="0.2">
      <c r="A859" s="5"/>
      <c r="B859" s="5"/>
      <c r="C859" s="5"/>
      <c r="D859" s="5"/>
      <c r="E859" s="5"/>
    </row>
    <row r="860" spans="1:5" ht="14.25" x14ac:dyDescent="0.2">
      <c r="A860" s="5"/>
      <c r="B860" s="5"/>
      <c r="C860" s="5"/>
      <c r="D860" s="5"/>
      <c r="E860" s="5"/>
    </row>
    <row r="861" spans="1:5" ht="14.25" x14ac:dyDescent="0.2">
      <c r="A861" s="5"/>
      <c r="B861" s="5"/>
      <c r="C861" s="5"/>
      <c r="D861" s="5"/>
      <c r="E861" s="5"/>
    </row>
    <row r="862" spans="1:5" ht="14.25" x14ac:dyDescent="0.2">
      <c r="A862" s="5"/>
      <c r="B862" s="5"/>
      <c r="C862" s="5"/>
      <c r="D862" s="5"/>
      <c r="E862" s="5"/>
    </row>
    <row r="863" spans="1:5" ht="14.25" x14ac:dyDescent="0.2">
      <c r="A863" s="5"/>
      <c r="B863" s="5"/>
      <c r="C863" s="5"/>
      <c r="D863" s="5"/>
      <c r="E863" s="5"/>
    </row>
    <row r="864" spans="1:5" ht="14.25" x14ac:dyDescent="0.2">
      <c r="A864" s="5"/>
      <c r="B864" s="5"/>
      <c r="C864" s="5"/>
      <c r="D864" s="5"/>
      <c r="E864" s="5"/>
    </row>
    <row r="865" spans="1:5" ht="14.25" x14ac:dyDescent="0.2">
      <c r="A865" s="5"/>
      <c r="B865" s="5"/>
      <c r="C865" s="5"/>
      <c r="D865" s="5"/>
      <c r="E865" s="5"/>
    </row>
    <row r="866" spans="1:5" ht="14.25" x14ac:dyDescent="0.2">
      <c r="A866" s="5"/>
      <c r="B866" s="5"/>
      <c r="C866" s="5"/>
      <c r="D866" s="5"/>
      <c r="E866" s="5"/>
    </row>
    <row r="867" spans="1:5" ht="14.25" x14ac:dyDescent="0.2">
      <c r="A867" s="5"/>
      <c r="B867" s="5"/>
      <c r="C867" s="5"/>
      <c r="D867" s="5"/>
      <c r="E867" s="5"/>
    </row>
    <row r="868" spans="1:5" ht="14.25" x14ac:dyDescent="0.2">
      <c r="A868" s="5"/>
      <c r="B868" s="5"/>
      <c r="C868" s="5"/>
      <c r="D868" s="5"/>
      <c r="E868" s="5"/>
    </row>
    <row r="869" spans="1:5" ht="14.25" x14ac:dyDescent="0.2">
      <c r="A869" s="5"/>
      <c r="B869" s="5"/>
      <c r="C869" s="5"/>
      <c r="D869" s="5"/>
      <c r="E869" s="5"/>
    </row>
    <row r="870" spans="1:5" ht="14.25" x14ac:dyDescent="0.2">
      <c r="A870" s="5"/>
      <c r="B870" s="5"/>
      <c r="C870" s="5"/>
      <c r="D870" s="5"/>
      <c r="E870" s="5"/>
    </row>
    <row r="871" spans="1:5" ht="14.25" x14ac:dyDescent="0.2">
      <c r="A871" s="5"/>
      <c r="B871" s="5"/>
      <c r="C871" s="5"/>
      <c r="D871" s="5"/>
      <c r="E871" s="5"/>
    </row>
    <row r="872" spans="1:5" ht="14.25" x14ac:dyDescent="0.2">
      <c r="A872" s="5"/>
      <c r="B872" s="5"/>
      <c r="C872" s="5"/>
      <c r="D872" s="5"/>
      <c r="E872" s="5"/>
    </row>
    <row r="873" spans="1:5" ht="14.25" x14ac:dyDescent="0.2">
      <c r="A873" s="5"/>
      <c r="B873" s="5"/>
      <c r="C873" s="5"/>
      <c r="D873" s="5"/>
      <c r="E873" s="5"/>
    </row>
    <row r="874" spans="1:5" ht="14.25" x14ac:dyDescent="0.2">
      <c r="A874" s="5"/>
      <c r="B874" s="5"/>
      <c r="C874" s="5"/>
      <c r="D874" s="5"/>
      <c r="E874" s="5"/>
    </row>
    <row r="875" spans="1:5" ht="14.25" x14ac:dyDescent="0.2">
      <c r="A875" s="5"/>
      <c r="B875" s="5"/>
      <c r="C875" s="5"/>
      <c r="D875" s="5"/>
      <c r="E875" s="5"/>
    </row>
    <row r="876" spans="1:5" ht="14.25" x14ac:dyDescent="0.2">
      <c r="A876" s="5"/>
      <c r="B876" s="5"/>
      <c r="C876" s="5"/>
      <c r="D876" s="5"/>
      <c r="E876" s="5"/>
    </row>
    <row r="877" spans="1:5" ht="14.25" x14ac:dyDescent="0.2">
      <c r="A877" s="5"/>
      <c r="B877" s="5"/>
      <c r="C877" s="5"/>
      <c r="D877" s="5"/>
      <c r="E877" s="5"/>
    </row>
    <row r="878" spans="1:5" ht="14.25" x14ac:dyDescent="0.2">
      <c r="A878" s="5"/>
      <c r="B878" s="5"/>
      <c r="C878" s="5"/>
      <c r="D878" s="5"/>
      <c r="E878" s="5"/>
    </row>
    <row r="879" spans="1:5" ht="14.25" x14ac:dyDescent="0.2">
      <c r="A879" s="5"/>
      <c r="B879" s="5"/>
      <c r="C879" s="5"/>
      <c r="D879" s="5"/>
      <c r="E879" s="5"/>
    </row>
    <row r="880" spans="1:5" ht="14.25" x14ac:dyDescent="0.2">
      <c r="A880" s="5"/>
      <c r="B880" s="5"/>
      <c r="C880" s="5"/>
      <c r="D880" s="5"/>
      <c r="E880" s="5"/>
    </row>
    <row r="881" spans="1:5" ht="14.25" x14ac:dyDescent="0.2">
      <c r="A881" s="5"/>
      <c r="B881" s="5"/>
      <c r="C881" s="5"/>
      <c r="D881" s="5"/>
      <c r="E881" s="5"/>
    </row>
    <row r="882" spans="1:5" ht="14.25" x14ac:dyDescent="0.2">
      <c r="A882" s="5"/>
      <c r="B882" s="5"/>
      <c r="C882" s="5"/>
      <c r="D882" s="5"/>
      <c r="E882" s="5"/>
    </row>
    <row r="883" spans="1:5" ht="14.25" x14ac:dyDescent="0.2">
      <c r="A883" s="5"/>
      <c r="B883" s="5"/>
      <c r="C883" s="5"/>
      <c r="D883" s="5"/>
      <c r="E883" s="5"/>
    </row>
    <row r="884" spans="1:5" ht="14.25" x14ac:dyDescent="0.2">
      <c r="A884" s="5"/>
      <c r="B884" s="5"/>
      <c r="C884" s="5"/>
      <c r="D884" s="5"/>
      <c r="E884" s="5"/>
    </row>
    <row r="885" spans="1:5" ht="14.25" x14ac:dyDescent="0.2">
      <c r="A885" s="5"/>
      <c r="B885" s="5"/>
      <c r="C885" s="5"/>
      <c r="D885" s="5"/>
      <c r="E885" s="5"/>
    </row>
    <row r="886" spans="1:5" ht="14.25" x14ac:dyDescent="0.2">
      <c r="A886" s="5"/>
      <c r="B886" s="5"/>
      <c r="C886" s="5"/>
      <c r="D886" s="5"/>
      <c r="E886" s="5"/>
    </row>
    <row r="887" spans="1:5" ht="14.25" x14ac:dyDescent="0.2">
      <c r="A887" s="5"/>
      <c r="B887" s="5"/>
      <c r="C887" s="5"/>
      <c r="D887" s="5"/>
      <c r="E887" s="5"/>
    </row>
    <row r="888" spans="1:5" ht="14.25" x14ac:dyDescent="0.2">
      <c r="A888" s="5"/>
      <c r="B888" s="5"/>
      <c r="C888" s="5"/>
      <c r="D888" s="5"/>
      <c r="E888" s="5"/>
    </row>
    <row r="889" spans="1:5" ht="14.25" x14ac:dyDescent="0.2">
      <c r="A889" s="5"/>
      <c r="B889" s="5"/>
      <c r="C889" s="5"/>
      <c r="D889" s="5"/>
      <c r="E889" s="5"/>
    </row>
    <row r="890" spans="1:5" ht="14.25" x14ac:dyDescent="0.2">
      <c r="A890" s="5"/>
      <c r="B890" s="5"/>
      <c r="C890" s="5"/>
      <c r="D890" s="5"/>
      <c r="E890" s="5"/>
    </row>
    <row r="891" spans="1:5" ht="14.25" x14ac:dyDescent="0.2">
      <c r="A891" s="5"/>
      <c r="B891" s="5"/>
      <c r="C891" s="5"/>
      <c r="D891" s="5"/>
      <c r="E891" s="5"/>
    </row>
    <row r="892" spans="1:5" ht="14.25" x14ac:dyDescent="0.2">
      <c r="A892" s="5"/>
      <c r="B892" s="5"/>
      <c r="C892" s="5"/>
      <c r="D892" s="5"/>
      <c r="E892" s="5"/>
    </row>
    <row r="893" spans="1:5" ht="14.25" x14ac:dyDescent="0.2">
      <c r="A893" s="5"/>
      <c r="B893" s="5"/>
      <c r="C893" s="5"/>
      <c r="D893" s="5"/>
      <c r="E893" s="5"/>
    </row>
    <row r="894" spans="1:5" ht="14.25" x14ac:dyDescent="0.2">
      <c r="A894" s="5"/>
      <c r="B894" s="5"/>
      <c r="C894" s="5"/>
      <c r="D894" s="5"/>
      <c r="E894" s="5"/>
    </row>
    <row r="895" spans="1:5" ht="14.25" x14ac:dyDescent="0.2">
      <c r="A895" s="5"/>
      <c r="B895" s="5"/>
      <c r="C895" s="5"/>
      <c r="D895" s="5"/>
      <c r="E895" s="5"/>
    </row>
    <row r="896" spans="1:5" ht="14.25" x14ac:dyDescent="0.2">
      <c r="A896" s="5"/>
      <c r="B896" s="5"/>
      <c r="C896" s="5"/>
      <c r="D896" s="5"/>
      <c r="E896" s="5"/>
    </row>
    <row r="897" spans="1:5" ht="14.25" x14ac:dyDescent="0.2">
      <c r="A897" s="5"/>
      <c r="B897" s="5"/>
      <c r="C897" s="5"/>
      <c r="D897" s="5"/>
      <c r="E897" s="5"/>
    </row>
    <row r="898" spans="1:5" ht="14.25" x14ac:dyDescent="0.2">
      <c r="A898" s="5"/>
      <c r="B898" s="5"/>
      <c r="C898" s="5"/>
      <c r="D898" s="5"/>
      <c r="E898" s="5"/>
    </row>
    <row r="899" spans="1:5" ht="14.25" x14ac:dyDescent="0.2">
      <c r="A899" s="5"/>
      <c r="B899" s="5"/>
      <c r="C899" s="5"/>
      <c r="D899" s="5"/>
      <c r="E899" s="5"/>
    </row>
    <row r="900" spans="1:5" ht="14.25" x14ac:dyDescent="0.2">
      <c r="A900" s="5"/>
      <c r="B900" s="5"/>
      <c r="C900" s="5"/>
      <c r="D900" s="5"/>
      <c r="E900" s="5"/>
    </row>
    <row r="901" spans="1:5" ht="14.25" x14ac:dyDescent="0.2">
      <c r="A901" s="5"/>
      <c r="B901" s="5"/>
      <c r="C901" s="5"/>
      <c r="D901" s="5"/>
      <c r="E901" s="5"/>
    </row>
    <row r="902" spans="1:5" ht="14.25" x14ac:dyDescent="0.2">
      <c r="A902" s="5"/>
      <c r="B902" s="5"/>
      <c r="C902" s="5"/>
      <c r="D902" s="5"/>
      <c r="E902" s="5"/>
    </row>
    <row r="903" spans="1:5" ht="14.25" x14ac:dyDescent="0.2">
      <c r="A903" s="5"/>
      <c r="B903" s="5"/>
      <c r="C903" s="5"/>
      <c r="D903" s="5"/>
      <c r="E903" s="5"/>
    </row>
    <row r="904" spans="1:5" ht="14.25" x14ac:dyDescent="0.2">
      <c r="A904" s="5"/>
      <c r="B904" s="5"/>
      <c r="C904" s="5"/>
      <c r="D904" s="5"/>
      <c r="E904" s="5"/>
    </row>
    <row r="905" spans="1:5" ht="14.25" x14ac:dyDescent="0.2">
      <c r="A905" s="5"/>
      <c r="B905" s="5"/>
      <c r="C905" s="5"/>
      <c r="D905" s="5"/>
      <c r="E905" s="5"/>
    </row>
    <row r="906" spans="1:5" ht="14.25" x14ac:dyDescent="0.2">
      <c r="A906" s="5"/>
      <c r="B906" s="5"/>
      <c r="C906" s="5"/>
      <c r="D906" s="5"/>
      <c r="E906" s="5"/>
    </row>
    <row r="907" spans="1:5" ht="14.25" x14ac:dyDescent="0.2">
      <c r="A907" s="5"/>
      <c r="B907" s="5"/>
      <c r="C907" s="5"/>
      <c r="D907" s="5"/>
      <c r="E907" s="5"/>
    </row>
    <row r="908" spans="1:5" ht="14.25" x14ac:dyDescent="0.2">
      <c r="A908" s="5"/>
      <c r="B908" s="5"/>
      <c r="C908" s="5"/>
      <c r="D908" s="5"/>
      <c r="E908" s="5"/>
    </row>
    <row r="909" spans="1:5" ht="14.25" x14ac:dyDescent="0.2">
      <c r="A909" s="5"/>
      <c r="B909" s="5"/>
      <c r="C909" s="5"/>
      <c r="D909" s="5"/>
      <c r="E909" s="5"/>
    </row>
    <row r="910" spans="1:5" ht="14.25" x14ac:dyDescent="0.2">
      <c r="A910" s="5"/>
      <c r="B910" s="5"/>
      <c r="C910" s="5"/>
      <c r="D910" s="5"/>
      <c r="E910" s="5"/>
    </row>
    <row r="911" spans="1:5" ht="14.25" x14ac:dyDescent="0.2">
      <c r="A911" s="5"/>
      <c r="B911" s="5"/>
      <c r="C911" s="5"/>
      <c r="D911" s="5"/>
      <c r="E911" s="5"/>
    </row>
    <row r="912" spans="1:5" ht="14.25" x14ac:dyDescent="0.2">
      <c r="A912" s="5"/>
      <c r="B912" s="5"/>
      <c r="C912" s="5"/>
      <c r="D912" s="5"/>
      <c r="E912" s="5"/>
    </row>
    <row r="913" spans="1:5" ht="14.25" x14ac:dyDescent="0.2">
      <c r="A913" s="5"/>
      <c r="B913" s="5"/>
      <c r="C913" s="5"/>
      <c r="D913" s="5"/>
      <c r="E913" s="5"/>
    </row>
    <row r="914" spans="1:5" ht="14.25" x14ac:dyDescent="0.2">
      <c r="A914" s="5"/>
      <c r="B914" s="5"/>
      <c r="C914" s="5"/>
      <c r="D914" s="5"/>
      <c r="E914" s="5"/>
    </row>
    <row r="915" spans="1:5" ht="14.25" x14ac:dyDescent="0.2">
      <c r="A915" s="5"/>
      <c r="B915" s="5"/>
      <c r="C915" s="5"/>
      <c r="D915" s="5"/>
      <c r="E915" s="5"/>
    </row>
    <row r="916" spans="1:5" ht="14.25" x14ac:dyDescent="0.2">
      <c r="A916" s="5"/>
      <c r="B916" s="5"/>
      <c r="C916" s="5"/>
      <c r="D916" s="5"/>
      <c r="E916" s="5"/>
    </row>
    <row r="917" spans="1:5" ht="14.25" x14ac:dyDescent="0.2">
      <c r="A917" s="5"/>
      <c r="B917" s="5"/>
      <c r="C917" s="5"/>
      <c r="D917" s="5"/>
      <c r="E917" s="5"/>
    </row>
    <row r="918" spans="1:5" ht="14.25" x14ac:dyDescent="0.2">
      <c r="A918" s="5"/>
      <c r="B918" s="5"/>
      <c r="C918" s="5"/>
      <c r="D918" s="5"/>
      <c r="E918" s="5"/>
    </row>
    <row r="919" spans="1:5" ht="14.25" x14ac:dyDescent="0.2">
      <c r="A919" s="5"/>
      <c r="B919" s="5"/>
      <c r="C919" s="5"/>
      <c r="D919" s="5"/>
      <c r="E919" s="5"/>
    </row>
    <row r="920" spans="1:5" ht="14.25" x14ac:dyDescent="0.2">
      <c r="A920" s="5"/>
      <c r="B920" s="5"/>
      <c r="C920" s="5"/>
      <c r="D920" s="5"/>
      <c r="E920" s="5"/>
    </row>
    <row r="921" spans="1:5" ht="14.25" x14ac:dyDescent="0.2">
      <c r="A921" s="5"/>
      <c r="B921" s="5"/>
      <c r="C921" s="5"/>
      <c r="D921" s="5"/>
      <c r="E921" s="5"/>
    </row>
    <row r="922" spans="1:5" ht="14.25" x14ac:dyDescent="0.2">
      <c r="A922" s="5"/>
      <c r="B922" s="5"/>
      <c r="C922" s="5"/>
      <c r="D922" s="5"/>
      <c r="E922" s="5"/>
    </row>
    <row r="923" spans="1:5" ht="14.25" x14ac:dyDescent="0.2">
      <c r="A923" s="5"/>
      <c r="B923" s="5"/>
      <c r="C923" s="5"/>
      <c r="D923" s="5"/>
      <c r="E923" s="5"/>
    </row>
    <row r="924" spans="1:5" ht="14.25" x14ac:dyDescent="0.2">
      <c r="A924" s="5"/>
      <c r="B924" s="5"/>
      <c r="C924" s="5"/>
      <c r="D924" s="5"/>
      <c r="E924" s="5"/>
    </row>
    <row r="925" spans="1:5" ht="14.25" x14ac:dyDescent="0.2">
      <c r="A925" s="5"/>
      <c r="B925" s="5"/>
      <c r="C925" s="5"/>
      <c r="D925" s="5"/>
      <c r="E925" s="5"/>
    </row>
    <row r="926" spans="1:5" ht="14.25" x14ac:dyDescent="0.2">
      <c r="A926" s="5"/>
      <c r="B926" s="5"/>
      <c r="C926" s="5"/>
      <c r="D926" s="5"/>
      <c r="E926" s="5"/>
    </row>
    <row r="927" spans="1:5" ht="14.25" x14ac:dyDescent="0.2">
      <c r="A927" s="5"/>
      <c r="B927" s="5"/>
      <c r="C927" s="5"/>
      <c r="D927" s="5"/>
      <c r="E927" s="5"/>
    </row>
    <row r="928" spans="1:5" ht="14.25" x14ac:dyDescent="0.2">
      <c r="A928" s="5"/>
      <c r="B928" s="5"/>
      <c r="C928" s="5"/>
      <c r="D928" s="5"/>
      <c r="E928" s="5"/>
    </row>
    <row r="929" spans="1:5" ht="14.25" x14ac:dyDescent="0.2">
      <c r="A929" s="5"/>
      <c r="B929" s="5"/>
      <c r="C929" s="5"/>
      <c r="D929" s="5"/>
      <c r="E929" s="5"/>
    </row>
    <row r="930" spans="1:5" ht="14.25" x14ac:dyDescent="0.2">
      <c r="A930" s="5"/>
      <c r="B930" s="5"/>
      <c r="C930" s="5"/>
      <c r="D930" s="5"/>
      <c r="E930" s="5"/>
    </row>
    <row r="931" spans="1:5" ht="14.25" x14ac:dyDescent="0.2">
      <c r="A931" s="5"/>
      <c r="B931" s="5"/>
      <c r="C931" s="5"/>
      <c r="D931" s="5"/>
      <c r="E931" s="5"/>
    </row>
    <row r="932" spans="1:5" ht="14.25" x14ac:dyDescent="0.2">
      <c r="A932" s="5"/>
      <c r="B932" s="5"/>
      <c r="C932" s="5"/>
      <c r="D932" s="5"/>
      <c r="E932" s="5"/>
    </row>
    <row r="933" spans="1:5" ht="14.25" x14ac:dyDescent="0.2">
      <c r="A933" s="5"/>
      <c r="B933" s="5"/>
      <c r="C933" s="5"/>
      <c r="D933" s="5"/>
      <c r="E933" s="5"/>
    </row>
    <row r="934" spans="1:5" ht="14.25" x14ac:dyDescent="0.2">
      <c r="A934" s="5"/>
      <c r="B934" s="5"/>
      <c r="C934" s="5"/>
      <c r="D934" s="5"/>
      <c r="E934" s="5"/>
    </row>
    <row r="935" spans="1:5" ht="14.25" x14ac:dyDescent="0.2">
      <c r="A935" s="5"/>
      <c r="B935" s="5"/>
      <c r="C935" s="5"/>
      <c r="D935" s="5"/>
      <c r="E935" s="5"/>
    </row>
    <row r="936" spans="1:5" ht="14.25" x14ac:dyDescent="0.2">
      <c r="A936" s="5"/>
      <c r="B936" s="5"/>
      <c r="C936" s="5"/>
      <c r="D936" s="5"/>
      <c r="E936" s="5"/>
    </row>
    <row r="937" spans="1:5" ht="14.25" x14ac:dyDescent="0.2">
      <c r="A937" s="5"/>
      <c r="B937" s="5"/>
      <c r="C937" s="5"/>
      <c r="D937" s="5"/>
      <c r="E937" s="5"/>
    </row>
    <row r="938" spans="1:5" ht="14.25" x14ac:dyDescent="0.2">
      <c r="A938" s="5"/>
      <c r="B938" s="5"/>
      <c r="C938" s="5"/>
      <c r="D938" s="5"/>
      <c r="E938" s="5"/>
    </row>
    <row r="939" spans="1:5" ht="14.25" x14ac:dyDescent="0.2">
      <c r="A939" s="5"/>
      <c r="B939" s="5"/>
      <c r="C939" s="5"/>
      <c r="D939" s="5"/>
      <c r="E939" s="5"/>
    </row>
    <row r="940" spans="1:5" ht="14.25" x14ac:dyDescent="0.2">
      <c r="A940" s="5"/>
      <c r="B940" s="5"/>
      <c r="C940" s="5"/>
      <c r="D940" s="5"/>
      <c r="E940" s="5"/>
    </row>
    <row r="941" spans="1:5" ht="14.25" x14ac:dyDescent="0.2">
      <c r="A941" s="5"/>
      <c r="B941" s="5"/>
      <c r="C941" s="5"/>
      <c r="D941" s="5"/>
      <c r="E941" s="5"/>
    </row>
    <row r="942" spans="1:5" ht="14.25" x14ac:dyDescent="0.2">
      <c r="A942" s="5"/>
      <c r="B942" s="5"/>
      <c r="C942" s="5"/>
      <c r="D942" s="5"/>
      <c r="E942" s="5"/>
    </row>
    <row r="943" spans="1:5" ht="14.25" x14ac:dyDescent="0.2">
      <c r="A943" s="5"/>
      <c r="B943" s="5"/>
      <c r="C943" s="5"/>
      <c r="D943" s="5"/>
      <c r="E943" s="5"/>
    </row>
    <row r="944" spans="1:5" ht="14.25" x14ac:dyDescent="0.2">
      <c r="A944" s="5"/>
      <c r="B944" s="5"/>
      <c r="C944" s="5"/>
      <c r="D944" s="5"/>
      <c r="E944" s="5"/>
    </row>
    <row r="945" spans="1:5" ht="14.25" x14ac:dyDescent="0.2">
      <c r="A945" s="5"/>
      <c r="B945" s="5"/>
      <c r="C945" s="5"/>
      <c r="D945" s="5"/>
      <c r="E945" s="5"/>
    </row>
    <row r="946" spans="1:5" ht="14.25" x14ac:dyDescent="0.2">
      <c r="A946" s="5"/>
      <c r="B946" s="5"/>
      <c r="C946" s="5"/>
      <c r="D946" s="5"/>
      <c r="E946" s="5"/>
    </row>
    <row r="947" spans="1:5" ht="14.25" x14ac:dyDescent="0.2">
      <c r="A947" s="5"/>
      <c r="B947" s="5"/>
      <c r="C947" s="5"/>
      <c r="D947" s="5"/>
      <c r="E947" s="5"/>
    </row>
    <row r="948" spans="1:5" ht="14.25" x14ac:dyDescent="0.2">
      <c r="A948" s="5"/>
      <c r="B948" s="5"/>
      <c r="C948" s="5"/>
      <c r="D948" s="5"/>
      <c r="E948" s="5"/>
    </row>
    <row r="949" spans="1:5" ht="14.25" x14ac:dyDescent="0.2">
      <c r="A949" s="5"/>
      <c r="B949" s="5"/>
      <c r="C949" s="5"/>
      <c r="D949" s="5"/>
      <c r="E949" s="5"/>
    </row>
    <row r="950" spans="1:5" ht="14.25" x14ac:dyDescent="0.2">
      <c r="A950" s="5"/>
      <c r="B950" s="5"/>
      <c r="C950" s="5"/>
      <c r="D950" s="5"/>
      <c r="E950" s="5"/>
    </row>
    <row r="951" spans="1:5" ht="14.25" x14ac:dyDescent="0.2">
      <c r="A951" s="5"/>
      <c r="B951" s="5"/>
      <c r="C951" s="5"/>
      <c r="D951" s="5"/>
      <c r="E951" s="5"/>
    </row>
    <row r="952" spans="1:5" ht="14.25" x14ac:dyDescent="0.2">
      <c r="A952" s="5"/>
      <c r="B952" s="5"/>
      <c r="C952" s="5"/>
      <c r="D952" s="5"/>
      <c r="E952" s="5"/>
    </row>
    <row r="953" spans="1:5" ht="14.25" x14ac:dyDescent="0.2">
      <c r="A953" s="5"/>
      <c r="B953" s="5"/>
      <c r="C953" s="5"/>
      <c r="D953" s="5"/>
      <c r="E953" s="5"/>
    </row>
    <row r="954" spans="1:5" ht="14.25" x14ac:dyDescent="0.2">
      <c r="A954" s="5"/>
      <c r="B954" s="5"/>
      <c r="C954" s="5"/>
      <c r="D954" s="5"/>
      <c r="E954" s="5"/>
    </row>
    <row r="955" spans="1:5" ht="14.25" x14ac:dyDescent="0.2">
      <c r="A955" s="5"/>
      <c r="B955" s="5"/>
      <c r="C955" s="5"/>
      <c r="D955" s="5"/>
      <c r="E955" s="5"/>
    </row>
    <row r="956" spans="1:5" ht="14.25" x14ac:dyDescent="0.2">
      <c r="A956" s="5"/>
      <c r="B956" s="5"/>
      <c r="C956" s="5"/>
      <c r="D956" s="5"/>
      <c r="E956" s="5"/>
    </row>
    <row r="957" spans="1:5" ht="14.25" x14ac:dyDescent="0.2">
      <c r="A957" s="5"/>
      <c r="B957" s="5"/>
      <c r="C957" s="5"/>
      <c r="D957" s="5"/>
      <c r="E957" s="5"/>
    </row>
    <row r="958" spans="1:5" ht="14.25" x14ac:dyDescent="0.2">
      <c r="A958" s="5"/>
      <c r="B958" s="5"/>
      <c r="C958" s="5"/>
      <c r="D958" s="5"/>
      <c r="E958" s="5"/>
    </row>
    <row r="959" spans="1:5" ht="14.25" x14ac:dyDescent="0.2">
      <c r="A959" s="5"/>
      <c r="B959" s="5"/>
      <c r="C959" s="5"/>
      <c r="D959" s="5"/>
      <c r="E959" s="5"/>
    </row>
    <row r="960" spans="1:5" ht="14.25" x14ac:dyDescent="0.2">
      <c r="A960" s="5"/>
      <c r="B960" s="5"/>
      <c r="C960" s="5"/>
      <c r="D960" s="5"/>
      <c r="E960" s="5"/>
    </row>
    <row r="961" spans="1:5" ht="14.25" x14ac:dyDescent="0.2">
      <c r="A961" s="5"/>
      <c r="B961" s="5"/>
      <c r="C961" s="5"/>
      <c r="D961" s="5"/>
      <c r="E961" s="5"/>
    </row>
    <row r="962" spans="1:5" ht="14.25" x14ac:dyDescent="0.2">
      <c r="A962" s="5"/>
      <c r="B962" s="5"/>
      <c r="C962" s="5"/>
      <c r="D962" s="5"/>
      <c r="E962" s="5"/>
    </row>
    <row r="963" spans="1:5" ht="14.25" x14ac:dyDescent="0.2">
      <c r="A963" s="5"/>
      <c r="B963" s="5"/>
      <c r="C963" s="5"/>
      <c r="D963" s="5"/>
      <c r="E963" s="5"/>
    </row>
    <row r="964" spans="1:5" ht="14.25" x14ac:dyDescent="0.2">
      <c r="A964" s="5"/>
      <c r="B964" s="5"/>
      <c r="C964" s="5"/>
      <c r="D964" s="5"/>
      <c r="E964" s="5"/>
    </row>
    <row r="965" spans="1:5" ht="14.25" x14ac:dyDescent="0.2">
      <c r="A965" s="5"/>
      <c r="B965" s="5"/>
      <c r="C965" s="5"/>
      <c r="D965" s="5"/>
      <c r="E965" s="5"/>
    </row>
    <row r="966" spans="1:5" ht="14.25" x14ac:dyDescent="0.2">
      <c r="A966" s="5"/>
      <c r="B966" s="5"/>
      <c r="C966" s="5"/>
      <c r="D966" s="5"/>
      <c r="E966" s="5"/>
    </row>
    <row r="967" spans="1:5" ht="14.25" x14ac:dyDescent="0.2">
      <c r="A967" s="5"/>
      <c r="B967" s="5"/>
      <c r="C967" s="5"/>
      <c r="D967" s="5"/>
      <c r="E967" s="5"/>
    </row>
    <row r="968" spans="1:5" ht="14.25" x14ac:dyDescent="0.2">
      <c r="A968" s="5"/>
      <c r="B968" s="5"/>
      <c r="C968" s="5"/>
      <c r="D968" s="5"/>
      <c r="E968" s="5"/>
    </row>
    <row r="969" spans="1:5" ht="14.25" x14ac:dyDescent="0.2">
      <c r="A969" s="5"/>
      <c r="B969" s="5"/>
      <c r="C969" s="5"/>
      <c r="D969" s="5"/>
      <c r="E969" s="5"/>
    </row>
    <row r="970" spans="1:5" ht="14.25" x14ac:dyDescent="0.2">
      <c r="A970" s="5"/>
      <c r="B970" s="5"/>
      <c r="C970" s="5"/>
      <c r="D970" s="5"/>
      <c r="E970" s="5"/>
    </row>
    <row r="971" spans="1:5" ht="14.25" x14ac:dyDescent="0.2">
      <c r="A971" s="5"/>
      <c r="B971" s="5"/>
      <c r="C971" s="5"/>
      <c r="D971" s="5"/>
      <c r="E971" s="5"/>
    </row>
    <row r="972" spans="1:5" ht="14.25" x14ac:dyDescent="0.2">
      <c r="A972" s="5"/>
      <c r="B972" s="5"/>
      <c r="C972" s="5"/>
      <c r="D972" s="5"/>
      <c r="E972" s="5"/>
    </row>
    <row r="973" spans="1:5" ht="14.25" x14ac:dyDescent="0.2">
      <c r="A973" s="5"/>
      <c r="B973" s="5"/>
      <c r="C973" s="5"/>
      <c r="D973" s="5"/>
      <c r="E973" s="5"/>
    </row>
    <row r="974" spans="1:5" ht="14.25" x14ac:dyDescent="0.2">
      <c r="A974" s="5"/>
      <c r="B974" s="5"/>
      <c r="C974" s="5"/>
      <c r="D974" s="5"/>
      <c r="E974" s="5"/>
    </row>
    <row r="975" spans="1:5" ht="14.25" x14ac:dyDescent="0.2">
      <c r="A975" s="5"/>
      <c r="B975" s="5"/>
      <c r="C975" s="5"/>
      <c r="D975" s="5"/>
      <c r="E975" s="5"/>
    </row>
    <row r="976" spans="1:5" ht="14.25" x14ac:dyDescent="0.2">
      <c r="A976" s="5"/>
      <c r="B976" s="5"/>
      <c r="C976" s="5"/>
      <c r="D976" s="5"/>
      <c r="E976" s="5"/>
    </row>
    <row r="977" spans="1:5" ht="14.25" x14ac:dyDescent="0.2">
      <c r="A977" s="5"/>
      <c r="B977" s="5"/>
      <c r="C977" s="5"/>
      <c r="D977" s="5"/>
      <c r="E977" s="5"/>
    </row>
    <row r="978" spans="1:5" ht="14.25" x14ac:dyDescent="0.2">
      <c r="A978" s="5"/>
      <c r="B978" s="5"/>
      <c r="C978" s="5"/>
      <c r="D978" s="5"/>
      <c r="E978" s="5"/>
    </row>
    <row r="979" spans="1:5" ht="14.25" x14ac:dyDescent="0.2">
      <c r="A979" s="5"/>
      <c r="B979" s="5"/>
      <c r="C979" s="5"/>
      <c r="D979" s="5"/>
      <c r="E979" s="5"/>
    </row>
    <row r="980" spans="1:5" ht="14.25" x14ac:dyDescent="0.2">
      <c r="A980" s="5"/>
      <c r="B980" s="5"/>
      <c r="C980" s="5"/>
      <c r="D980" s="5"/>
      <c r="E980" s="5"/>
    </row>
    <row r="981" spans="1:5" ht="14.25" x14ac:dyDescent="0.2">
      <c r="A981" s="5"/>
      <c r="B981" s="5"/>
      <c r="C981" s="5"/>
      <c r="D981" s="5"/>
      <c r="E981" s="5"/>
    </row>
    <row r="982" spans="1:5" ht="14.25" x14ac:dyDescent="0.2">
      <c r="A982" s="5"/>
      <c r="B982" s="5"/>
      <c r="C982" s="5"/>
      <c r="D982" s="5"/>
      <c r="E982" s="5"/>
    </row>
    <row r="983" spans="1:5" ht="14.25" x14ac:dyDescent="0.2">
      <c r="A983" s="5"/>
      <c r="B983" s="5"/>
      <c r="C983" s="5"/>
      <c r="D983" s="5"/>
      <c r="E983" s="5"/>
    </row>
    <row r="984" spans="1:5" ht="14.25" x14ac:dyDescent="0.2">
      <c r="A984" s="5"/>
      <c r="B984" s="5"/>
      <c r="C984" s="5"/>
      <c r="D984" s="5"/>
      <c r="E984" s="5"/>
    </row>
    <row r="985" spans="1:5" ht="14.25" x14ac:dyDescent="0.2">
      <c r="A985" s="5"/>
      <c r="B985" s="5"/>
      <c r="C985" s="5"/>
      <c r="D985" s="5"/>
      <c r="E985" s="5"/>
    </row>
    <row r="986" spans="1:5" ht="14.25" x14ac:dyDescent="0.2">
      <c r="A986" s="5"/>
      <c r="B986" s="5"/>
      <c r="C986" s="5"/>
      <c r="D986" s="5"/>
      <c r="E986" s="5"/>
    </row>
    <row r="987" spans="1:5" ht="14.25" x14ac:dyDescent="0.2">
      <c r="A987" s="5"/>
      <c r="B987" s="5"/>
      <c r="C987" s="5"/>
      <c r="D987" s="5"/>
      <c r="E987" s="5"/>
    </row>
    <row r="988" spans="1:5" ht="14.25" x14ac:dyDescent="0.2">
      <c r="A988" s="5"/>
      <c r="B988" s="5"/>
      <c r="C988" s="5"/>
      <c r="D988" s="5"/>
      <c r="E988" s="5"/>
    </row>
    <row r="989" spans="1:5" ht="14.25" x14ac:dyDescent="0.2">
      <c r="A989" s="5"/>
      <c r="B989" s="5"/>
      <c r="C989" s="5"/>
      <c r="D989" s="5"/>
      <c r="E989" s="5"/>
    </row>
    <row r="990" spans="1:5" ht="14.25" x14ac:dyDescent="0.2">
      <c r="A990" s="5"/>
      <c r="B990" s="5"/>
      <c r="C990" s="5"/>
      <c r="D990" s="5"/>
      <c r="E990" s="5"/>
    </row>
    <row r="991" spans="1:5" ht="14.25" x14ac:dyDescent="0.2">
      <c r="A991" s="5"/>
      <c r="B991" s="5"/>
      <c r="C991" s="5"/>
      <c r="D991" s="5"/>
      <c r="E991" s="5"/>
    </row>
    <row r="992" spans="1:5" ht="14.25" x14ac:dyDescent="0.2">
      <c r="A992" s="5"/>
      <c r="B992" s="5"/>
      <c r="C992" s="5"/>
      <c r="D992" s="5"/>
      <c r="E992" s="5"/>
    </row>
    <row r="993" spans="1:5" ht="14.25" x14ac:dyDescent="0.2">
      <c r="A993" s="5"/>
      <c r="B993" s="5"/>
      <c r="C993" s="5"/>
      <c r="D993" s="5"/>
      <c r="E993" s="5"/>
    </row>
    <row r="994" spans="1:5" ht="14.25" x14ac:dyDescent="0.2">
      <c r="A994" s="5"/>
      <c r="B994" s="5"/>
      <c r="C994" s="5"/>
      <c r="D994" s="5"/>
      <c r="E994" s="5"/>
    </row>
    <row r="995" spans="1:5" ht="14.25" x14ac:dyDescent="0.2">
      <c r="A995" s="5"/>
      <c r="B995" s="5"/>
      <c r="C995" s="5"/>
      <c r="D995" s="5"/>
      <c r="E995" s="5"/>
    </row>
    <row r="996" spans="1:5" ht="14.25" x14ac:dyDescent="0.2">
      <c r="A996" s="5"/>
      <c r="B996" s="5"/>
      <c r="C996" s="5"/>
      <c r="D996" s="5"/>
      <c r="E996" s="5"/>
    </row>
    <row r="997" spans="1:5" ht="14.25" x14ac:dyDescent="0.2">
      <c r="A997" s="5"/>
      <c r="B997" s="5"/>
      <c r="C997" s="5"/>
      <c r="D997" s="5"/>
      <c r="E997" s="5"/>
    </row>
    <row r="998" spans="1:5" ht="14.25" x14ac:dyDescent="0.2">
      <c r="A998" s="5"/>
      <c r="B998" s="5"/>
      <c r="C998" s="5"/>
      <c r="D998" s="5"/>
      <c r="E998" s="5"/>
    </row>
    <row r="999" spans="1:5" ht="14.25" x14ac:dyDescent="0.2">
      <c r="A999" s="5"/>
      <c r="B999" s="5"/>
      <c r="C999" s="5"/>
      <c r="D999" s="5"/>
      <c r="E999" s="5"/>
    </row>
    <row r="1000" spans="1:5" ht="14.25" x14ac:dyDescent="0.2">
      <c r="A1000" s="5"/>
      <c r="B1000" s="5"/>
      <c r="C1000" s="5"/>
      <c r="D1000" s="5"/>
      <c r="E1000" s="5"/>
    </row>
    <row r="1001" spans="1:5" ht="14.25" x14ac:dyDescent="0.2">
      <c r="A1001" s="5"/>
      <c r="B1001" s="5"/>
      <c r="C1001" s="5"/>
      <c r="D1001" s="5"/>
      <c r="E1001" s="5"/>
    </row>
    <row r="1002" spans="1:5" ht="14.25" x14ac:dyDescent="0.2">
      <c r="A1002" s="5"/>
      <c r="B1002" s="5"/>
      <c r="C1002" s="5"/>
      <c r="D1002" s="5"/>
      <c r="E1002" s="5"/>
    </row>
    <row r="1003" spans="1:5" ht="14.25" x14ac:dyDescent="0.2">
      <c r="A1003" s="5"/>
      <c r="B1003" s="5"/>
      <c r="C1003" s="5"/>
      <c r="D1003" s="5"/>
      <c r="E1003" s="5"/>
    </row>
    <row r="1004" spans="1:5" ht="14.25" x14ac:dyDescent="0.2">
      <c r="A1004" s="5"/>
      <c r="B1004" s="5"/>
      <c r="C1004" s="5"/>
      <c r="D1004" s="5"/>
      <c r="E1004" s="5"/>
    </row>
    <row r="1005" spans="1:5" ht="14.25" x14ac:dyDescent="0.2">
      <c r="A1005" s="5"/>
      <c r="B1005" s="5"/>
      <c r="C1005" s="5"/>
      <c r="D1005" s="5"/>
      <c r="E1005" s="5"/>
    </row>
    <row r="1006" spans="1:5" ht="14.25" x14ac:dyDescent="0.2">
      <c r="A1006" s="5"/>
      <c r="B1006" s="5"/>
      <c r="C1006" s="5"/>
      <c r="D1006" s="5"/>
      <c r="E1006" s="5"/>
    </row>
    <row r="1007" spans="1:5" ht="14.25" x14ac:dyDescent="0.2">
      <c r="A1007" s="5"/>
      <c r="B1007" s="5"/>
      <c r="C1007" s="5"/>
      <c r="D1007" s="5"/>
      <c r="E1007" s="5"/>
    </row>
    <row r="1008" spans="1:5" ht="14.25" x14ac:dyDescent="0.2">
      <c r="A1008" s="5"/>
      <c r="B1008" s="5"/>
      <c r="C1008" s="5"/>
      <c r="D1008" s="5"/>
      <c r="E1008" s="5"/>
    </row>
    <row r="1009" spans="1:5" ht="14.25" x14ac:dyDescent="0.2">
      <c r="A1009" s="5"/>
      <c r="B1009" s="5"/>
      <c r="C1009" s="5"/>
      <c r="D1009" s="5"/>
      <c r="E1009" s="5"/>
    </row>
    <row r="1010" spans="1:5" ht="14.25" x14ac:dyDescent="0.2">
      <c r="A1010" s="5"/>
      <c r="B1010" s="5"/>
      <c r="C1010" s="5"/>
      <c r="D1010" s="5"/>
      <c r="E1010" s="5"/>
    </row>
    <row r="1011" spans="1:5" ht="14.25" x14ac:dyDescent="0.2">
      <c r="A1011" s="5"/>
      <c r="B1011" s="5"/>
      <c r="C1011" s="5"/>
      <c r="D1011" s="5"/>
      <c r="E1011" s="5"/>
    </row>
    <row r="1012" spans="1:5" ht="14.25" x14ac:dyDescent="0.2">
      <c r="A1012" s="5"/>
      <c r="B1012" s="5"/>
      <c r="C1012" s="5"/>
      <c r="D1012" s="5"/>
      <c r="E1012" s="5"/>
    </row>
    <row r="1013" spans="1:5" ht="14.25" x14ac:dyDescent="0.2">
      <c r="A1013" s="5"/>
      <c r="B1013" s="5"/>
      <c r="C1013" s="5"/>
      <c r="D1013" s="5"/>
      <c r="E1013" s="5"/>
    </row>
    <row r="1014" spans="1:5" ht="14.25" x14ac:dyDescent="0.2">
      <c r="A1014" s="5"/>
      <c r="B1014" s="5"/>
      <c r="C1014" s="5"/>
      <c r="D1014" s="5"/>
      <c r="E1014" s="5"/>
    </row>
    <row r="1015" spans="1:5" ht="14.25" x14ac:dyDescent="0.2">
      <c r="A1015" s="5"/>
      <c r="B1015" s="5"/>
      <c r="C1015" s="5"/>
      <c r="D1015" s="5"/>
      <c r="E1015" s="5"/>
    </row>
    <row r="1016" spans="1:5" ht="14.25" x14ac:dyDescent="0.2">
      <c r="A1016" s="5"/>
      <c r="B1016" s="5"/>
      <c r="C1016" s="5"/>
      <c r="D1016" s="5"/>
      <c r="E1016" s="5"/>
    </row>
    <row r="1017" spans="1:5" ht="14.25" x14ac:dyDescent="0.2">
      <c r="A1017" s="5"/>
      <c r="B1017" s="5"/>
      <c r="C1017" s="5"/>
      <c r="D1017" s="5"/>
      <c r="E1017" s="5"/>
    </row>
    <row r="1018" spans="1:5" ht="14.25" x14ac:dyDescent="0.2">
      <c r="A1018" s="5"/>
      <c r="B1018" s="5"/>
      <c r="C1018" s="5"/>
      <c r="D1018" s="5"/>
      <c r="E1018" s="5"/>
    </row>
    <row r="1019" spans="1:5" ht="14.25" x14ac:dyDescent="0.2">
      <c r="A1019" s="5"/>
      <c r="B1019" s="5"/>
      <c r="C1019" s="5"/>
      <c r="D1019" s="5"/>
      <c r="E1019" s="5"/>
    </row>
    <row r="1020" spans="1:5" ht="14.25" x14ac:dyDescent="0.2">
      <c r="A1020" s="5"/>
      <c r="B1020" s="5"/>
      <c r="C1020" s="5"/>
      <c r="D1020" s="5"/>
      <c r="E1020" s="5"/>
    </row>
    <row r="1021" spans="1:5" ht="14.25" x14ac:dyDescent="0.2">
      <c r="A1021" s="5"/>
      <c r="B1021" s="5"/>
      <c r="C1021" s="5"/>
      <c r="D1021" s="5"/>
      <c r="E1021" s="5"/>
    </row>
    <row r="1022" spans="1:5" ht="14.25" x14ac:dyDescent="0.2">
      <c r="A1022" s="5"/>
      <c r="B1022" s="5"/>
      <c r="C1022" s="5"/>
      <c r="D1022" s="5"/>
      <c r="E1022" s="5"/>
    </row>
    <row r="1023" spans="1:5" ht="14.25" x14ac:dyDescent="0.2">
      <c r="A1023" s="5"/>
      <c r="B1023" s="5"/>
      <c r="C1023" s="5"/>
      <c r="D1023" s="5"/>
      <c r="E1023" s="5"/>
    </row>
    <row r="1024" spans="1:5" ht="14.25" x14ac:dyDescent="0.2">
      <c r="A1024" s="5"/>
      <c r="B1024" s="5"/>
      <c r="C1024" s="5"/>
      <c r="D1024" s="5"/>
      <c r="E1024" s="5"/>
    </row>
    <row r="1025" spans="1:5" ht="14.25" x14ac:dyDescent="0.2">
      <c r="A1025" s="5"/>
      <c r="B1025" s="5"/>
      <c r="C1025" s="5"/>
      <c r="D1025" s="5"/>
      <c r="E1025" s="5"/>
    </row>
    <row r="1026" spans="1:5" ht="14.25" x14ac:dyDescent="0.2">
      <c r="A1026" s="5"/>
      <c r="B1026" s="5"/>
      <c r="C1026" s="5"/>
      <c r="D1026" s="5"/>
      <c r="E1026" s="5"/>
    </row>
    <row r="1027" spans="1:5" ht="14.25" x14ac:dyDescent="0.2">
      <c r="A1027" s="5"/>
      <c r="B1027" s="5"/>
      <c r="C1027" s="5"/>
      <c r="D1027" s="5"/>
      <c r="E1027" s="5"/>
    </row>
    <row r="1028" spans="1:5" ht="14.25" x14ac:dyDescent="0.2">
      <c r="A1028" s="5"/>
      <c r="B1028" s="5"/>
      <c r="C1028" s="5"/>
      <c r="D1028" s="5"/>
      <c r="E1028" s="5"/>
    </row>
    <row r="1029" spans="1:5" ht="14.25" x14ac:dyDescent="0.2">
      <c r="A1029" s="5"/>
      <c r="B1029" s="5"/>
      <c r="C1029" s="5"/>
      <c r="D1029" s="5"/>
      <c r="E1029" s="5"/>
    </row>
    <row r="1030" spans="1:5" ht="14.25" x14ac:dyDescent="0.2">
      <c r="A1030" s="5"/>
      <c r="B1030" s="5"/>
      <c r="C1030" s="5"/>
      <c r="D1030" s="5"/>
      <c r="E1030" s="5"/>
    </row>
    <row r="1031" spans="1:5" ht="14.25" x14ac:dyDescent="0.2">
      <c r="A1031" s="5"/>
      <c r="B1031" s="5"/>
      <c r="C1031" s="5"/>
      <c r="D1031" s="5"/>
      <c r="E1031" s="5"/>
    </row>
    <row r="1032" spans="1:5" ht="14.25" x14ac:dyDescent="0.2">
      <c r="A1032" s="5"/>
      <c r="B1032" s="5"/>
      <c r="C1032" s="5"/>
      <c r="D1032" s="5"/>
      <c r="E1032" s="5"/>
    </row>
    <row r="1033" spans="1:5" ht="14.25" x14ac:dyDescent="0.2">
      <c r="A1033" s="5"/>
      <c r="B1033" s="5"/>
      <c r="C1033" s="5"/>
      <c r="D1033" s="5"/>
      <c r="E1033" s="5"/>
    </row>
    <row r="1034" spans="1:5" ht="14.25" x14ac:dyDescent="0.2">
      <c r="A1034" s="5"/>
      <c r="B1034" s="5"/>
      <c r="C1034" s="5"/>
      <c r="D1034" s="5"/>
      <c r="E1034" s="5"/>
    </row>
    <row r="1035" spans="1:5" ht="14.25" x14ac:dyDescent="0.2">
      <c r="A1035" s="5"/>
      <c r="B1035" s="5"/>
      <c r="C1035" s="5"/>
      <c r="D1035" s="5"/>
      <c r="E1035" s="5"/>
    </row>
    <row r="1036" spans="1:5" ht="14.25" x14ac:dyDescent="0.2">
      <c r="A1036" s="5"/>
      <c r="B1036" s="5"/>
      <c r="C1036" s="5"/>
      <c r="D1036" s="5"/>
      <c r="E1036" s="5"/>
    </row>
    <row r="1037" spans="1:5" ht="14.25" x14ac:dyDescent="0.2">
      <c r="A1037" s="5"/>
      <c r="B1037" s="5"/>
      <c r="C1037" s="5"/>
      <c r="D1037" s="5"/>
      <c r="E1037" s="5"/>
    </row>
    <row r="1038" spans="1:5" ht="14.25" x14ac:dyDescent="0.2">
      <c r="A1038" s="5"/>
      <c r="B1038" s="5"/>
      <c r="C1038" s="5"/>
      <c r="D1038" s="5"/>
      <c r="E1038" s="5"/>
    </row>
    <row r="1039" spans="1:5" ht="14.25" x14ac:dyDescent="0.2">
      <c r="A1039" s="5"/>
      <c r="B1039" s="5"/>
      <c r="C1039" s="5"/>
      <c r="D1039" s="5"/>
      <c r="E1039" s="5"/>
    </row>
    <row r="1040" spans="1:5" ht="14.25" x14ac:dyDescent="0.2">
      <c r="A1040" s="5"/>
      <c r="B1040" s="5"/>
      <c r="C1040" s="5"/>
      <c r="D1040" s="5"/>
      <c r="E1040" s="5"/>
    </row>
    <row r="1041" spans="1:5" ht="14.25" x14ac:dyDescent="0.2">
      <c r="A1041" s="5"/>
      <c r="B1041" s="5"/>
      <c r="C1041" s="5"/>
      <c r="D1041" s="5"/>
      <c r="E1041" s="5"/>
    </row>
    <row r="1042" spans="1:5" ht="14.25" x14ac:dyDescent="0.2">
      <c r="A1042" s="5"/>
      <c r="B1042" s="5"/>
      <c r="C1042" s="5"/>
      <c r="D1042" s="5"/>
      <c r="E1042" s="5"/>
    </row>
    <row r="1043" spans="1:5" ht="14.25" x14ac:dyDescent="0.2">
      <c r="A1043" s="5"/>
      <c r="B1043" s="5"/>
      <c r="C1043" s="5"/>
      <c r="D1043" s="5"/>
      <c r="E1043" s="5"/>
    </row>
    <row r="1044" spans="1:5" ht="14.25" x14ac:dyDescent="0.2">
      <c r="A1044" s="5"/>
      <c r="B1044" s="5"/>
      <c r="C1044" s="5"/>
      <c r="D1044" s="5"/>
      <c r="E1044" s="5"/>
    </row>
    <row r="1045" spans="1:5" ht="14.25" x14ac:dyDescent="0.2">
      <c r="A1045" s="5"/>
      <c r="B1045" s="5"/>
      <c r="C1045" s="5"/>
      <c r="D1045" s="5"/>
      <c r="E1045" s="5"/>
    </row>
    <row r="1046" spans="1:5" ht="14.25" x14ac:dyDescent="0.2">
      <c r="A1046" s="5"/>
      <c r="B1046" s="5"/>
      <c r="C1046" s="5"/>
      <c r="D1046" s="5"/>
      <c r="E1046" s="5"/>
    </row>
    <row r="1047" spans="1:5" ht="14.25" x14ac:dyDescent="0.2">
      <c r="A1047" s="5"/>
      <c r="B1047" s="5"/>
      <c r="C1047" s="5"/>
      <c r="D1047" s="5"/>
      <c r="E1047" s="5"/>
    </row>
    <row r="1048" spans="1:5" ht="14.25" x14ac:dyDescent="0.2">
      <c r="A1048" s="5"/>
      <c r="B1048" s="5"/>
      <c r="C1048" s="5"/>
      <c r="D1048" s="5"/>
      <c r="E1048" s="5"/>
    </row>
    <row r="1049" spans="1:5" ht="14.25" x14ac:dyDescent="0.2">
      <c r="A1049" s="5"/>
      <c r="B1049" s="5"/>
      <c r="C1049" s="5"/>
      <c r="D1049" s="5"/>
      <c r="E1049" s="5"/>
    </row>
    <row r="1050" spans="1:5" ht="14.25" x14ac:dyDescent="0.2">
      <c r="A1050" s="5"/>
      <c r="B1050" s="5"/>
      <c r="C1050" s="5"/>
      <c r="D1050" s="5"/>
      <c r="E1050" s="5"/>
    </row>
    <row r="1051" spans="1:5" ht="14.25" x14ac:dyDescent="0.2">
      <c r="A1051" s="5"/>
      <c r="B1051" s="5"/>
      <c r="C1051" s="5"/>
      <c r="D1051" s="5"/>
      <c r="E1051" s="5"/>
    </row>
    <row r="1052" spans="1:5" ht="14.25" x14ac:dyDescent="0.2">
      <c r="A1052" s="5"/>
      <c r="B1052" s="5"/>
      <c r="C1052" s="5"/>
      <c r="D1052" s="5"/>
      <c r="E1052" s="5"/>
    </row>
    <row r="1053" spans="1:5" ht="14.25" x14ac:dyDescent="0.2">
      <c r="A1053" s="5"/>
      <c r="B1053" s="5"/>
      <c r="C1053" s="5"/>
      <c r="D1053" s="5"/>
      <c r="E1053" s="5"/>
    </row>
    <row r="1054" spans="1:5" ht="14.25" x14ac:dyDescent="0.2">
      <c r="A1054" s="5"/>
      <c r="B1054" s="5"/>
      <c r="C1054" s="5"/>
      <c r="D1054" s="5"/>
      <c r="E1054" s="5"/>
    </row>
    <row r="1055" spans="1:5" ht="14.25" x14ac:dyDescent="0.2">
      <c r="A1055" s="5"/>
      <c r="B1055" s="5"/>
      <c r="C1055" s="5"/>
      <c r="D1055" s="5"/>
      <c r="E1055" s="5"/>
    </row>
    <row r="1056" spans="1:5" ht="14.25" x14ac:dyDescent="0.2">
      <c r="A1056" s="5"/>
      <c r="B1056" s="5"/>
      <c r="C1056" s="5"/>
      <c r="D1056" s="5"/>
      <c r="E1056" s="5"/>
    </row>
    <row r="1057" spans="1:5" ht="14.25" x14ac:dyDescent="0.2">
      <c r="A1057" s="5"/>
      <c r="B1057" s="5"/>
      <c r="C1057" s="5"/>
      <c r="D1057" s="5"/>
      <c r="E1057" s="5"/>
    </row>
    <row r="1058" spans="1:5" ht="14.25" x14ac:dyDescent="0.2">
      <c r="A1058" s="5"/>
      <c r="B1058" s="5"/>
      <c r="C1058" s="5"/>
      <c r="D1058" s="5"/>
      <c r="E1058" s="5"/>
    </row>
    <row r="1059" spans="1:5" ht="14.25" x14ac:dyDescent="0.2">
      <c r="A1059" s="5"/>
      <c r="B1059" s="5"/>
      <c r="C1059" s="5"/>
      <c r="D1059" s="5"/>
      <c r="E1059" s="5"/>
    </row>
    <row r="1060" spans="1:5" ht="14.25" x14ac:dyDescent="0.2">
      <c r="A1060" s="5"/>
      <c r="B1060" s="5"/>
      <c r="C1060" s="5"/>
      <c r="D1060" s="5"/>
      <c r="E1060" s="5"/>
    </row>
    <row r="1061" spans="1:5" ht="14.25" x14ac:dyDescent="0.2">
      <c r="A1061" s="5"/>
      <c r="B1061" s="5"/>
      <c r="C1061" s="5"/>
      <c r="D1061" s="5"/>
      <c r="E1061" s="5"/>
    </row>
    <row r="1062" spans="1:5" ht="14.25" x14ac:dyDescent="0.2">
      <c r="A1062" s="5"/>
      <c r="B1062" s="5"/>
      <c r="C1062" s="5"/>
      <c r="D1062" s="5"/>
      <c r="E1062" s="5"/>
    </row>
    <row r="1063" spans="1:5" ht="14.25" x14ac:dyDescent="0.2">
      <c r="A1063" s="5"/>
      <c r="B1063" s="5"/>
      <c r="C1063" s="5"/>
      <c r="D1063" s="5"/>
      <c r="E1063" s="5"/>
    </row>
    <row r="1064" spans="1:5" ht="14.25" x14ac:dyDescent="0.2">
      <c r="A1064" s="5"/>
      <c r="B1064" s="5"/>
      <c r="C1064" s="5"/>
      <c r="D1064" s="5"/>
      <c r="E1064" s="5"/>
    </row>
    <row r="1065" spans="1:5" ht="14.25" x14ac:dyDescent="0.2">
      <c r="A1065" s="5"/>
      <c r="B1065" s="5"/>
      <c r="C1065" s="5"/>
      <c r="D1065" s="5"/>
      <c r="E1065" s="5"/>
    </row>
    <row r="1066" spans="1:5" ht="14.25" x14ac:dyDescent="0.2">
      <c r="A1066" s="5"/>
      <c r="B1066" s="5"/>
      <c r="C1066" s="5"/>
      <c r="D1066" s="5"/>
      <c r="E1066" s="5"/>
    </row>
    <row r="1067" spans="1:5" ht="14.25" x14ac:dyDescent="0.2">
      <c r="A1067" s="5"/>
      <c r="B1067" s="5"/>
      <c r="C1067" s="5"/>
      <c r="D1067" s="5"/>
      <c r="E1067" s="5"/>
    </row>
    <row r="1068" spans="1:5" ht="14.25" x14ac:dyDescent="0.2">
      <c r="A1068" s="5"/>
      <c r="B1068" s="5"/>
      <c r="C1068" s="5"/>
      <c r="D1068" s="5"/>
      <c r="E1068" s="5"/>
    </row>
    <row r="1069" spans="1:5" ht="14.25" x14ac:dyDescent="0.2">
      <c r="A1069" s="5"/>
      <c r="B1069" s="5"/>
      <c r="C1069" s="5"/>
      <c r="D1069" s="5"/>
      <c r="E1069" s="5"/>
    </row>
    <row r="1070" spans="1:5" ht="14.25" x14ac:dyDescent="0.2">
      <c r="A1070" s="5"/>
      <c r="B1070" s="5"/>
      <c r="C1070" s="5"/>
      <c r="D1070" s="5"/>
      <c r="E1070" s="5"/>
    </row>
    <row r="1071" spans="1:5" ht="14.25" x14ac:dyDescent="0.2">
      <c r="A1071" s="5"/>
      <c r="B1071" s="5"/>
      <c r="C1071" s="5"/>
      <c r="D1071" s="5"/>
      <c r="E1071" s="5"/>
    </row>
    <row r="1072" spans="1:5" ht="14.25" x14ac:dyDescent="0.2">
      <c r="A1072" s="5"/>
      <c r="B1072" s="5"/>
      <c r="C1072" s="5"/>
      <c r="D1072" s="5"/>
      <c r="E1072" s="5"/>
    </row>
    <row r="1073" spans="1:5" ht="14.25" x14ac:dyDescent="0.2">
      <c r="A1073" s="5"/>
      <c r="B1073" s="5"/>
      <c r="C1073" s="5"/>
      <c r="D1073" s="5"/>
      <c r="E1073" s="5"/>
    </row>
    <row r="1074" spans="1:5" ht="14.25" x14ac:dyDescent="0.2">
      <c r="A1074" s="5"/>
      <c r="B1074" s="5"/>
      <c r="C1074" s="5"/>
      <c r="D1074" s="5"/>
      <c r="E1074" s="5"/>
    </row>
    <row r="1075" spans="1:5" ht="14.25" x14ac:dyDescent="0.2">
      <c r="A1075" s="5"/>
      <c r="B1075" s="5"/>
      <c r="C1075" s="5"/>
      <c r="D1075" s="5"/>
      <c r="E1075" s="5"/>
    </row>
    <row r="1076" spans="1:5" ht="14.25" x14ac:dyDescent="0.2">
      <c r="A1076" s="5"/>
      <c r="B1076" s="5"/>
      <c r="C1076" s="5"/>
      <c r="D1076" s="5"/>
      <c r="E1076" s="5"/>
    </row>
    <row r="1077" spans="1:5" ht="14.25" x14ac:dyDescent="0.2">
      <c r="A1077" s="5"/>
      <c r="B1077" s="5"/>
      <c r="C1077" s="5"/>
      <c r="D1077" s="5"/>
      <c r="E1077" s="5"/>
    </row>
    <row r="1078" spans="1:5" ht="14.25" x14ac:dyDescent="0.2">
      <c r="A1078" s="5"/>
      <c r="B1078" s="5"/>
      <c r="C1078" s="5"/>
      <c r="D1078" s="5"/>
      <c r="E1078" s="5"/>
    </row>
    <row r="1079" spans="1:5" ht="14.25" x14ac:dyDescent="0.2">
      <c r="A1079" s="5"/>
      <c r="B1079" s="5"/>
      <c r="C1079" s="5"/>
      <c r="D1079" s="5"/>
      <c r="E1079" s="5"/>
    </row>
    <row r="1080" spans="1:5" ht="14.25" x14ac:dyDescent="0.2">
      <c r="A1080" s="5"/>
      <c r="B1080" s="5"/>
      <c r="C1080" s="5"/>
      <c r="D1080" s="5"/>
      <c r="E1080" s="5"/>
    </row>
    <row r="1081" spans="1:5" ht="14.25" x14ac:dyDescent="0.2">
      <c r="A1081" s="5"/>
      <c r="B1081" s="5"/>
      <c r="C1081" s="5"/>
      <c r="D1081" s="5"/>
      <c r="E1081" s="5"/>
    </row>
    <row r="1082" spans="1:5" ht="14.25" x14ac:dyDescent="0.2">
      <c r="A1082" s="5"/>
      <c r="B1082" s="5"/>
      <c r="C1082" s="5"/>
      <c r="D1082" s="5"/>
      <c r="E1082" s="5"/>
    </row>
    <row r="1083" spans="1:5" ht="14.25" x14ac:dyDescent="0.2">
      <c r="A1083" s="5"/>
      <c r="B1083" s="5"/>
      <c r="C1083" s="5"/>
      <c r="D1083" s="5"/>
      <c r="E1083" s="5"/>
    </row>
    <row r="1084" spans="1:5" ht="14.25" x14ac:dyDescent="0.2">
      <c r="A1084" s="5"/>
      <c r="B1084" s="5"/>
      <c r="C1084" s="5"/>
      <c r="D1084" s="5"/>
      <c r="E1084" s="5"/>
    </row>
    <row r="1085" spans="1:5" ht="14.25" x14ac:dyDescent="0.2">
      <c r="A1085" s="5"/>
      <c r="B1085" s="5"/>
      <c r="C1085" s="5"/>
      <c r="D1085" s="5"/>
      <c r="E1085" s="5"/>
    </row>
    <row r="1086" spans="1:5" ht="14.25" x14ac:dyDescent="0.2">
      <c r="A1086" s="5"/>
      <c r="B1086" s="5"/>
      <c r="C1086" s="5"/>
      <c r="D1086" s="5"/>
      <c r="E1086" s="5"/>
    </row>
    <row r="1087" spans="1:5" ht="14.25" x14ac:dyDescent="0.2">
      <c r="A1087" s="5"/>
      <c r="B1087" s="5"/>
      <c r="C1087" s="5"/>
      <c r="D1087" s="5"/>
      <c r="E1087" s="5"/>
    </row>
    <row r="1088" spans="1:5" ht="14.25" x14ac:dyDescent="0.2">
      <c r="A1088" s="5"/>
      <c r="B1088" s="5"/>
      <c r="C1088" s="5"/>
      <c r="D1088" s="5"/>
      <c r="E1088" s="5"/>
    </row>
    <row r="1089" spans="1:5" ht="14.25" x14ac:dyDescent="0.2">
      <c r="A1089" s="5"/>
      <c r="B1089" s="5"/>
      <c r="C1089" s="5"/>
      <c r="D1089" s="5"/>
      <c r="E1089" s="5"/>
    </row>
    <row r="1090" spans="1:5" ht="14.25" x14ac:dyDescent="0.2">
      <c r="A1090" s="5"/>
      <c r="B1090" s="5"/>
      <c r="C1090" s="5"/>
      <c r="D1090" s="5"/>
      <c r="E1090" s="5"/>
    </row>
    <row r="1091" spans="1:5" ht="14.25" x14ac:dyDescent="0.2">
      <c r="A1091" s="5"/>
      <c r="B1091" s="5"/>
      <c r="C1091" s="5"/>
      <c r="D1091" s="5"/>
      <c r="E1091" s="5"/>
    </row>
    <row r="1092" spans="1:5" ht="14.25" x14ac:dyDescent="0.2">
      <c r="A1092" s="5"/>
      <c r="B1092" s="5"/>
      <c r="C1092" s="5"/>
      <c r="D1092" s="5"/>
      <c r="E1092" s="5"/>
    </row>
    <row r="1093" spans="1:5" ht="14.25" x14ac:dyDescent="0.2">
      <c r="A1093" s="5"/>
      <c r="B1093" s="5"/>
      <c r="C1093" s="5"/>
      <c r="D1093" s="5"/>
      <c r="E1093" s="5"/>
    </row>
    <row r="1094" spans="1:5" ht="14.25" x14ac:dyDescent="0.2">
      <c r="A1094" s="5"/>
      <c r="B1094" s="5"/>
      <c r="C1094" s="5"/>
      <c r="D1094" s="5"/>
      <c r="E1094" s="5"/>
    </row>
    <row r="1095" spans="1:5" ht="14.25" x14ac:dyDescent="0.2">
      <c r="A1095" s="5"/>
      <c r="B1095" s="5"/>
      <c r="C1095" s="5"/>
      <c r="D1095" s="5"/>
      <c r="E1095" s="5"/>
    </row>
    <row r="1096" spans="1:5" ht="14.25" x14ac:dyDescent="0.2">
      <c r="A1096" s="5"/>
      <c r="B1096" s="5"/>
      <c r="C1096" s="5"/>
      <c r="D1096" s="5"/>
      <c r="E1096" s="5"/>
    </row>
    <row r="1097" spans="1:5" ht="14.25" x14ac:dyDescent="0.2">
      <c r="A1097" s="5"/>
      <c r="B1097" s="5"/>
      <c r="C1097" s="5"/>
      <c r="D1097" s="5"/>
      <c r="E1097" s="5"/>
    </row>
    <row r="1098" spans="1:5" ht="14.25" x14ac:dyDescent="0.2">
      <c r="A1098" s="5"/>
      <c r="B1098" s="5"/>
      <c r="C1098" s="5"/>
      <c r="D1098" s="5"/>
      <c r="E1098" s="5"/>
    </row>
    <row r="1099" spans="1:5" ht="14.25" x14ac:dyDescent="0.2">
      <c r="A1099" s="5"/>
      <c r="B1099" s="5"/>
      <c r="C1099" s="5"/>
      <c r="D1099" s="5"/>
      <c r="E1099" s="5"/>
    </row>
    <row r="1100" spans="1:5" ht="14.25" x14ac:dyDescent="0.2">
      <c r="A1100" s="5"/>
      <c r="B1100" s="5"/>
      <c r="C1100" s="5"/>
      <c r="D1100" s="5"/>
      <c r="E1100" s="5"/>
    </row>
    <row r="1101" spans="1:5" ht="14.25" x14ac:dyDescent="0.2">
      <c r="A1101" s="5"/>
      <c r="B1101" s="5"/>
      <c r="C1101" s="5"/>
      <c r="D1101" s="5"/>
      <c r="E1101" s="5"/>
    </row>
    <row r="1102" spans="1:5" ht="14.25" x14ac:dyDescent="0.2">
      <c r="A1102" s="5"/>
      <c r="B1102" s="5"/>
      <c r="C1102" s="5"/>
      <c r="D1102" s="5"/>
      <c r="E1102" s="5"/>
    </row>
    <row r="1103" spans="1:5" ht="14.25" x14ac:dyDescent="0.2">
      <c r="A1103" s="5"/>
      <c r="B1103" s="5"/>
      <c r="C1103" s="5"/>
      <c r="D1103" s="5"/>
      <c r="E1103" s="5"/>
    </row>
    <row r="1104" spans="1:5" ht="14.25" x14ac:dyDescent="0.2">
      <c r="A1104" s="5"/>
      <c r="B1104" s="5"/>
      <c r="C1104" s="5"/>
      <c r="D1104" s="5"/>
      <c r="E1104" s="5"/>
    </row>
    <row r="1105" spans="1:5" ht="14.25" x14ac:dyDescent="0.2">
      <c r="A1105" s="5"/>
      <c r="B1105" s="5"/>
      <c r="C1105" s="5"/>
      <c r="D1105" s="5"/>
      <c r="E1105" s="5"/>
    </row>
    <row r="1106" spans="1:5" ht="14.25" x14ac:dyDescent="0.2">
      <c r="A1106" s="5"/>
      <c r="B1106" s="5"/>
      <c r="C1106" s="5"/>
      <c r="D1106" s="5"/>
      <c r="E1106" s="5"/>
    </row>
    <row r="1107" spans="1:5" ht="14.25" x14ac:dyDescent="0.2">
      <c r="A1107" s="5"/>
      <c r="B1107" s="5"/>
      <c r="C1107" s="5"/>
      <c r="D1107" s="5"/>
      <c r="E1107" s="5"/>
    </row>
    <row r="1108" spans="1:5" ht="14.25" x14ac:dyDescent="0.2">
      <c r="A1108" s="5"/>
      <c r="B1108" s="5"/>
      <c r="C1108" s="5"/>
      <c r="D1108" s="5"/>
      <c r="E1108" s="5"/>
    </row>
    <row r="1109" spans="1:5" ht="14.25" x14ac:dyDescent="0.2">
      <c r="A1109" s="5"/>
      <c r="B1109" s="5"/>
      <c r="C1109" s="5"/>
      <c r="D1109" s="5"/>
      <c r="E1109" s="5"/>
    </row>
    <row r="1110" spans="1:5" ht="14.25" x14ac:dyDescent="0.2">
      <c r="A1110" s="5"/>
      <c r="B1110" s="5"/>
      <c r="C1110" s="5"/>
      <c r="D1110" s="5"/>
      <c r="E1110" s="5"/>
    </row>
    <row r="1111" spans="1:5" ht="14.25" x14ac:dyDescent="0.2">
      <c r="A1111" s="5"/>
      <c r="B1111" s="5"/>
      <c r="C1111" s="5"/>
      <c r="D1111" s="5"/>
      <c r="E1111" s="5"/>
    </row>
    <row r="1112" spans="1:5" ht="14.25" x14ac:dyDescent="0.2">
      <c r="A1112" s="5"/>
      <c r="B1112" s="5"/>
      <c r="C1112" s="5"/>
      <c r="D1112" s="5"/>
      <c r="E1112" s="5"/>
    </row>
    <row r="1113" spans="1:5" ht="14.25" x14ac:dyDescent="0.2">
      <c r="A1113" s="5"/>
      <c r="B1113" s="5"/>
      <c r="C1113" s="5"/>
      <c r="D1113" s="5"/>
      <c r="E1113" s="5"/>
    </row>
    <row r="1114" spans="1:5" ht="14.25" x14ac:dyDescent="0.2">
      <c r="A1114" s="5"/>
      <c r="B1114" s="5"/>
      <c r="C1114" s="5"/>
      <c r="D1114" s="5"/>
      <c r="E1114" s="5"/>
    </row>
    <row r="1115" spans="1:5" ht="14.25" x14ac:dyDescent="0.2">
      <c r="A1115" s="5"/>
      <c r="B1115" s="5"/>
      <c r="C1115" s="5"/>
      <c r="D1115" s="5"/>
      <c r="E1115" s="5"/>
    </row>
    <row r="1116" spans="1:5" ht="14.25" x14ac:dyDescent="0.2">
      <c r="A1116" s="5"/>
      <c r="B1116" s="5"/>
      <c r="C1116" s="5"/>
      <c r="D1116" s="5"/>
      <c r="E1116" s="5"/>
    </row>
    <row r="1117" spans="1:5" ht="14.25" x14ac:dyDescent="0.2">
      <c r="A1117" s="5"/>
      <c r="B1117" s="5"/>
      <c r="C1117" s="5"/>
      <c r="D1117" s="5"/>
      <c r="E1117" s="5"/>
    </row>
    <row r="1118" spans="1:5" ht="14.25" x14ac:dyDescent="0.2">
      <c r="A1118" s="5"/>
      <c r="B1118" s="5"/>
      <c r="C1118" s="5"/>
      <c r="D1118" s="5"/>
      <c r="E1118" s="5"/>
    </row>
    <row r="1119" spans="1:5" ht="14.25" x14ac:dyDescent="0.2">
      <c r="A1119" s="5"/>
      <c r="B1119" s="5"/>
      <c r="C1119" s="5"/>
      <c r="D1119" s="5"/>
      <c r="E1119" s="5"/>
    </row>
    <row r="1120" spans="1:5" ht="14.25" x14ac:dyDescent="0.2">
      <c r="A1120" s="5"/>
      <c r="B1120" s="5"/>
      <c r="C1120" s="5"/>
      <c r="D1120" s="5"/>
      <c r="E1120" s="5"/>
    </row>
    <row r="1121" spans="1:5" ht="14.25" x14ac:dyDescent="0.2">
      <c r="A1121" s="5"/>
      <c r="B1121" s="5"/>
      <c r="C1121" s="5"/>
      <c r="D1121" s="5"/>
      <c r="E1121" s="5"/>
    </row>
    <row r="1122" spans="1:5" ht="14.25" x14ac:dyDescent="0.2">
      <c r="A1122" s="5"/>
      <c r="B1122" s="5"/>
      <c r="C1122" s="5"/>
      <c r="D1122" s="5"/>
      <c r="E1122" s="5"/>
    </row>
    <row r="1123" spans="1:5" ht="14.25" x14ac:dyDescent="0.2">
      <c r="A1123" s="5"/>
      <c r="B1123" s="5"/>
      <c r="C1123" s="5"/>
      <c r="D1123" s="5"/>
      <c r="E1123" s="5"/>
    </row>
    <row r="1124" spans="1:5" ht="14.25" x14ac:dyDescent="0.2">
      <c r="A1124" s="5"/>
      <c r="B1124" s="5"/>
      <c r="C1124" s="5"/>
      <c r="D1124" s="5"/>
      <c r="E1124" s="5"/>
    </row>
    <row r="1125" spans="1:5" ht="14.25" x14ac:dyDescent="0.2">
      <c r="A1125" s="5"/>
      <c r="B1125" s="5"/>
      <c r="C1125" s="5"/>
      <c r="D1125" s="5"/>
      <c r="E1125" s="5"/>
    </row>
    <row r="1126" spans="1:5" ht="14.25" x14ac:dyDescent="0.2">
      <c r="A1126" s="5"/>
      <c r="B1126" s="5"/>
      <c r="C1126" s="5"/>
      <c r="D1126" s="5"/>
      <c r="E1126" s="5"/>
    </row>
    <row r="1127" spans="1:5" ht="14.25" x14ac:dyDescent="0.2">
      <c r="A1127" s="5"/>
      <c r="B1127" s="5"/>
      <c r="C1127" s="5"/>
      <c r="D1127" s="5"/>
      <c r="E1127" s="5"/>
    </row>
    <row r="1128" spans="1:5" ht="14.25" x14ac:dyDescent="0.2">
      <c r="A1128" s="5"/>
      <c r="B1128" s="5"/>
      <c r="C1128" s="5"/>
      <c r="D1128" s="5"/>
      <c r="E1128" s="5"/>
    </row>
    <row r="1129" spans="1:5" ht="14.25" x14ac:dyDescent="0.2">
      <c r="A1129" s="5"/>
      <c r="B1129" s="5"/>
      <c r="C1129" s="5"/>
      <c r="D1129" s="5"/>
      <c r="E1129" s="5"/>
    </row>
    <row r="1130" spans="1:5" ht="14.25" x14ac:dyDescent="0.2">
      <c r="A1130" s="5"/>
      <c r="B1130" s="5"/>
      <c r="C1130" s="5"/>
      <c r="D1130" s="5"/>
      <c r="E1130" s="5"/>
    </row>
    <row r="1131" spans="1:5" ht="14.25" x14ac:dyDescent="0.2">
      <c r="A1131" s="5"/>
      <c r="B1131" s="5"/>
      <c r="C1131" s="5"/>
      <c r="D1131" s="5"/>
      <c r="E1131" s="5"/>
    </row>
    <row r="1132" spans="1:5" ht="14.25" x14ac:dyDescent="0.2">
      <c r="A1132" s="5"/>
      <c r="B1132" s="5"/>
      <c r="C1132" s="5"/>
      <c r="D1132" s="5"/>
      <c r="E1132" s="5"/>
    </row>
    <row r="1133" spans="1:5" ht="14.25" x14ac:dyDescent="0.2">
      <c r="A1133" s="5"/>
      <c r="B1133" s="5"/>
      <c r="C1133" s="5"/>
      <c r="D1133" s="5"/>
      <c r="E1133" s="5"/>
    </row>
    <row r="1134" spans="1:5" ht="14.25" x14ac:dyDescent="0.2">
      <c r="A1134" s="5"/>
      <c r="B1134" s="5"/>
      <c r="C1134" s="5"/>
      <c r="D1134" s="5"/>
      <c r="E1134" s="5"/>
    </row>
    <row r="1135" spans="1:5" ht="14.25" x14ac:dyDescent="0.2">
      <c r="A1135" s="5"/>
      <c r="B1135" s="5"/>
      <c r="C1135" s="5"/>
      <c r="D1135" s="5"/>
      <c r="E1135" s="5"/>
    </row>
    <row r="1136" spans="1:5" ht="14.25" x14ac:dyDescent="0.2">
      <c r="A1136" s="5"/>
      <c r="B1136" s="5"/>
      <c r="C1136" s="5"/>
      <c r="D1136" s="5"/>
      <c r="E1136" s="5"/>
    </row>
    <row r="1137" spans="1:5" ht="14.25" x14ac:dyDescent="0.2">
      <c r="A1137" s="5"/>
      <c r="B1137" s="5"/>
      <c r="C1137" s="5"/>
      <c r="D1137" s="5"/>
      <c r="E1137" s="5"/>
    </row>
    <row r="1138" spans="1:5" ht="14.25" x14ac:dyDescent="0.2">
      <c r="A1138" s="5"/>
      <c r="B1138" s="5"/>
      <c r="C1138" s="5"/>
      <c r="D1138" s="5"/>
      <c r="E1138" s="5"/>
    </row>
    <row r="1139" spans="1:5" ht="14.25" x14ac:dyDescent="0.2">
      <c r="A1139" s="5"/>
      <c r="B1139" s="5"/>
      <c r="C1139" s="5"/>
      <c r="D1139" s="5"/>
      <c r="E1139" s="5"/>
    </row>
    <row r="1140" spans="1:5" ht="14.25" x14ac:dyDescent="0.2">
      <c r="A1140" s="5"/>
      <c r="B1140" s="5"/>
      <c r="C1140" s="5"/>
      <c r="D1140" s="5"/>
      <c r="E1140" s="5"/>
    </row>
    <row r="1141" spans="1:5" ht="14.25" x14ac:dyDescent="0.2">
      <c r="A1141" s="5"/>
      <c r="B1141" s="5"/>
      <c r="C1141" s="5"/>
      <c r="D1141" s="5"/>
      <c r="E1141" s="5"/>
    </row>
    <row r="1142" spans="1:5" ht="14.25" x14ac:dyDescent="0.2">
      <c r="A1142" s="5"/>
      <c r="B1142" s="5"/>
      <c r="C1142" s="5"/>
      <c r="D1142" s="5"/>
      <c r="E1142" s="5"/>
    </row>
    <row r="1143" spans="1:5" ht="14.25" x14ac:dyDescent="0.2">
      <c r="A1143" s="5"/>
      <c r="B1143" s="5"/>
      <c r="C1143" s="5"/>
      <c r="D1143" s="5"/>
      <c r="E1143" s="5"/>
    </row>
    <row r="1144" spans="1:5" ht="14.25" x14ac:dyDescent="0.2">
      <c r="A1144" s="5"/>
      <c r="B1144" s="5"/>
      <c r="C1144" s="5"/>
      <c r="D1144" s="5"/>
      <c r="E1144" s="5"/>
    </row>
    <row r="1145" spans="1:5" ht="14.25" x14ac:dyDescent="0.2">
      <c r="A1145" s="5"/>
      <c r="B1145" s="5"/>
      <c r="C1145" s="5"/>
      <c r="D1145" s="5"/>
      <c r="E1145" s="5"/>
    </row>
    <row r="1146" spans="1:5" ht="14.25" x14ac:dyDescent="0.2">
      <c r="A1146" s="5"/>
      <c r="B1146" s="5"/>
      <c r="C1146" s="5"/>
      <c r="D1146" s="5"/>
      <c r="E1146" s="5"/>
    </row>
    <row r="1147" spans="1:5" ht="14.25" x14ac:dyDescent="0.2">
      <c r="A1147" s="5"/>
      <c r="B1147" s="5"/>
      <c r="C1147" s="5"/>
      <c r="D1147" s="5"/>
      <c r="E1147" s="5"/>
    </row>
    <row r="1148" spans="1:5" ht="14.25" x14ac:dyDescent="0.2">
      <c r="A1148" s="5"/>
      <c r="B1148" s="5"/>
      <c r="C1148" s="5"/>
      <c r="D1148" s="5"/>
      <c r="E1148" s="5"/>
    </row>
    <row r="1149" spans="1:5" ht="14.25" x14ac:dyDescent="0.2">
      <c r="A1149" s="5"/>
      <c r="B1149" s="5"/>
      <c r="C1149" s="5"/>
      <c r="D1149" s="5"/>
      <c r="E1149" s="5"/>
    </row>
    <row r="1150" spans="1:5" ht="14.25" x14ac:dyDescent="0.2">
      <c r="A1150" s="5"/>
      <c r="B1150" s="5"/>
      <c r="C1150" s="5"/>
      <c r="D1150" s="5"/>
      <c r="E1150" s="5"/>
    </row>
    <row r="1151" spans="1:5" ht="14.25" x14ac:dyDescent="0.2">
      <c r="A1151" s="5"/>
      <c r="B1151" s="5"/>
      <c r="C1151" s="5"/>
      <c r="D1151" s="5"/>
      <c r="E1151" s="5"/>
    </row>
    <row r="1152" spans="1:5" ht="14.25" x14ac:dyDescent="0.2">
      <c r="A1152" s="5"/>
      <c r="B1152" s="5"/>
      <c r="C1152" s="5"/>
      <c r="D1152" s="5"/>
      <c r="E1152" s="5"/>
    </row>
    <row r="1153" spans="1:5" ht="14.25" x14ac:dyDescent="0.2">
      <c r="A1153" s="5"/>
      <c r="B1153" s="5"/>
      <c r="C1153" s="5"/>
      <c r="D1153" s="5"/>
      <c r="E1153" s="5"/>
    </row>
    <row r="1154" spans="1:5" ht="14.25" x14ac:dyDescent="0.2">
      <c r="A1154" s="5"/>
      <c r="B1154" s="5"/>
      <c r="C1154" s="5"/>
      <c r="D1154" s="5"/>
      <c r="E1154" s="5"/>
    </row>
    <row r="1155" spans="1:5" ht="14.25" x14ac:dyDescent="0.2">
      <c r="A1155" s="5"/>
      <c r="B1155" s="5"/>
      <c r="C1155" s="5"/>
      <c r="D1155" s="5"/>
      <c r="E1155" s="5"/>
    </row>
    <row r="1156" spans="1:5" ht="14.25" x14ac:dyDescent="0.2">
      <c r="A1156" s="5"/>
      <c r="B1156" s="5"/>
      <c r="C1156" s="5"/>
      <c r="D1156" s="5"/>
      <c r="E1156" s="5"/>
    </row>
    <row r="1157" spans="1:5" ht="14.25" x14ac:dyDescent="0.2">
      <c r="A1157" s="5"/>
      <c r="B1157" s="5"/>
      <c r="C1157" s="5"/>
      <c r="D1157" s="5"/>
      <c r="E1157" s="5"/>
    </row>
    <row r="1158" spans="1:5" ht="14.25" x14ac:dyDescent="0.2">
      <c r="A1158" s="5"/>
      <c r="B1158" s="5"/>
      <c r="C1158" s="5"/>
      <c r="D1158" s="5"/>
      <c r="E1158" s="5"/>
    </row>
    <row r="1159" spans="1:5" ht="14.25" x14ac:dyDescent="0.2">
      <c r="A1159" s="5"/>
      <c r="B1159" s="5"/>
      <c r="C1159" s="5"/>
      <c r="D1159" s="5"/>
      <c r="E1159" s="5"/>
    </row>
    <row r="1160" spans="1:5" ht="14.25" x14ac:dyDescent="0.2">
      <c r="A1160" s="5"/>
      <c r="B1160" s="5"/>
      <c r="C1160" s="5"/>
      <c r="D1160" s="5"/>
      <c r="E1160" s="5"/>
    </row>
    <row r="1161" spans="1:5" ht="14.25" x14ac:dyDescent="0.2">
      <c r="A1161" s="5"/>
      <c r="B1161" s="5"/>
      <c r="C1161" s="5"/>
      <c r="D1161" s="5"/>
      <c r="E1161" s="5"/>
    </row>
    <row r="1162" spans="1:5" ht="14.25" x14ac:dyDescent="0.2">
      <c r="A1162" s="5"/>
      <c r="B1162" s="5"/>
      <c r="C1162" s="5"/>
      <c r="D1162" s="5"/>
      <c r="E1162" s="5"/>
    </row>
    <row r="1163" spans="1:5" ht="14.25" x14ac:dyDescent="0.2">
      <c r="A1163" s="5"/>
      <c r="B1163" s="5"/>
      <c r="C1163" s="5"/>
      <c r="D1163" s="5"/>
      <c r="E1163" s="5"/>
    </row>
    <row r="1164" spans="1:5" ht="14.25" x14ac:dyDescent="0.2">
      <c r="A1164" s="5"/>
      <c r="B1164" s="5"/>
      <c r="C1164" s="5"/>
      <c r="D1164" s="5"/>
      <c r="E1164" s="5"/>
    </row>
    <row r="1165" spans="1:5" ht="14.25" x14ac:dyDescent="0.2">
      <c r="A1165" s="5"/>
      <c r="B1165" s="5"/>
      <c r="C1165" s="5"/>
      <c r="D1165" s="5"/>
      <c r="E1165" s="5"/>
    </row>
    <row r="1166" spans="1:5" ht="14.25" x14ac:dyDescent="0.2">
      <c r="A1166" s="5"/>
      <c r="B1166" s="5"/>
      <c r="C1166" s="5"/>
      <c r="D1166" s="5"/>
      <c r="E1166" s="5"/>
    </row>
    <row r="1167" spans="1:5" ht="14.25" x14ac:dyDescent="0.2">
      <c r="A1167" s="5"/>
      <c r="B1167" s="5"/>
      <c r="C1167" s="5"/>
      <c r="D1167" s="5"/>
      <c r="E1167" s="5"/>
    </row>
    <row r="1168" spans="1:5" ht="14.25" x14ac:dyDescent="0.2">
      <c r="A1168" s="5"/>
      <c r="B1168" s="5"/>
      <c r="C1168" s="5"/>
      <c r="D1168" s="5"/>
      <c r="E1168" s="5"/>
    </row>
    <row r="1169" spans="1:5" ht="14.25" x14ac:dyDescent="0.2">
      <c r="A1169" s="5"/>
      <c r="B1169" s="5"/>
      <c r="C1169" s="5"/>
      <c r="D1169" s="5"/>
      <c r="E1169" s="5"/>
    </row>
    <row r="1170" spans="1:5" ht="14.25" x14ac:dyDescent="0.2">
      <c r="A1170" s="5"/>
      <c r="B1170" s="5"/>
      <c r="C1170" s="5"/>
      <c r="D1170" s="5"/>
      <c r="E1170" s="5"/>
    </row>
    <row r="1171" spans="1:5" ht="14.25" x14ac:dyDescent="0.2">
      <c r="A1171" s="5"/>
      <c r="B1171" s="5"/>
      <c r="C1171" s="5"/>
      <c r="D1171" s="5"/>
      <c r="E1171" s="5"/>
    </row>
    <row r="1172" spans="1:5" ht="14.25" x14ac:dyDescent="0.2">
      <c r="A1172" s="5"/>
      <c r="B1172" s="5"/>
      <c r="C1172" s="5"/>
      <c r="D1172" s="5"/>
      <c r="E1172" s="5"/>
    </row>
    <row r="1173" spans="1:5" ht="14.25" x14ac:dyDescent="0.2">
      <c r="A1173" s="5"/>
      <c r="B1173" s="5"/>
      <c r="C1173" s="5"/>
      <c r="D1173" s="5"/>
      <c r="E1173" s="5"/>
    </row>
    <row r="1174" spans="1:5" ht="14.25" x14ac:dyDescent="0.2">
      <c r="A1174" s="5"/>
      <c r="B1174" s="5"/>
      <c r="C1174" s="5"/>
      <c r="D1174" s="5"/>
      <c r="E1174" s="5"/>
    </row>
    <row r="1175" spans="1:5" ht="14.25" x14ac:dyDescent="0.2">
      <c r="A1175" s="5"/>
      <c r="B1175" s="5"/>
      <c r="C1175" s="5"/>
      <c r="D1175" s="5"/>
      <c r="E1175" s="5"/>
    </row>
    <row r="1176" spans="1:5" ht="14.25" x14ac:dyDescent="0.2">
      <c r="A1176" s="5"/>
      <c r="B1176" s="5"/>
      <c r="C1176" s="5"/>
      <c r="D1176" s="5"/>
      <c r="E1176" s="5"/>
    </row>
    <row r="1177" spans="1:5" ht="14.25" x14ac:dyDescent="0.2">
      <c r="A1177" s="5"/>
      <c r="B1177" s="5"/>
      <c r="C1177" s="5"/>
      <c r="D1177" s="5"/>
      <c r="E1177" s="5"/>
    </row>
    <row r="1178" spans="1:5" ht="14.25" x14ac:dyDescent="0.2">
      <c r="A1178" s="5"/>
      <c r="B1178" s="5"/>
      <c r="C1178" s="5"/>
      <c r="D1178" s="5"/>
      <c r="E1178" s="5"/>
    </row>
    <row r="1179" spans="1:5" ht="14.25" x14ac:dyDescent="0.2">
      <c r="A1179" s="5"/>
      <c r="B1179" s="5"/>
      <c r="C1179" s="5"/>
      <c r="D1179" s="5"/>
      <c r="E1179" s="5"/>
    </row>
    <row r="1180" spans="1:5" ht="14.25" x14ac:dyDescent="0.2">
      <c r="A1180" s="5"/>
      <c r="B1180" s="5"/>
      <c r="C1180" s="5"/>
      <c r="D1180" s="5"/>
      <c r="E1180" s="5"/>
    </row>
    <row r="1181" spans="1:5" ht="14.25" x14ac:dyDescent="0.2">
      <c r="A1181" s="5"/>
      <c r="B1181" s="5"/>
      <c r="C1181" s="5"/>
      <c r="D1181" s="5"/>
      <c r="E1181" s="5"/>
    </row>
    <row r="1182" spans="1:5" ht="14.25" x14ac:dyDescent="0.2">
      <c r="A1182" s="5"/>
      <c r="B1182" s="5"/>
      <c r="C1182" s="5"/>
      <c r="D1182" s="5"/>
      <c r="E1182" s="5"/>
    </row>
    <row r="1183" spans="1:5" ht="14.25" x14ac:dyDescent="0.2">
      <c r="A1183" s="5"/>
      <c r="B1183" s="5"/>
      <c r="C1183" s="5"/>
      <c r="D1183" s="5"/>
      <c r="E1183" s="5"/>
    </row>
    <row r="1184" spans="1:5" ht="14.25" x14ac:dyDescent="0.2">
      <c r="A1184" s="5"/>
      <c r="B1184" s="5"/>
      <c r="C1184" s="5"/>
      <c r="D1184" s="5"/>
      <c r="E1184" s="5"/>
    </row>
    <row r="1185" spans="1:5" ht="14.25" x14ac:dyDescent="0.2">
      <c r="A1185" s="5"/>
      <c r="B1185" s="5"/>
      <c r="C1185" s="5"/>
      <c r="D1185" s="5"/>
      <c r="E1185" s="5"/>
    </row>
    <row r="1186" spans="1:5" ht="14.25" x14ac:dyDescent="0.2">
      <c r="A1186" s="5"/>
      <c r="B1186" s="5"/>
      <c r="C1186" s="5"/>
      <c r="D1186" s="5"/>
      <c r="E1186" s="5"/>
    </row>
    <row r="1187" spans="1:5" ht="14.25" x14ac:dyDescent="0.2">
      <c r="A1187" s="5"/>
      <c r="B1187" s="5"/>
      <c r="C1187" s="5"/>
      <c r="D1187" s="5"/>
      <c r="E1187" s="5"/>
    </row>
    <row r="1188" spans="1:5" ht="14.25" x14ac:dyDescent="0.2">
      <c r="A1188" s="5"/>
      <c r="B1188" s="5"/>
      <c r="C1188" s="5"/>
      <c r="D1188" s="5"/>
      <c r="E1188" s="5"/>
    </row>
    <row r="1189" spans="1:5" ht="14.25" x14ac:dyDescent="0.2">
      <c r="A1189" s="5"/>
      <c r="B1189" s="5"/>
      <c r="C1189" s="5"/>
      <c r="D1189" s="5"/>
      <c r="E1189" s="5"/>
    </row>
    <row r="1190" spans="1:5" ht="14.25" x14ac:dyDescent="0.2">
      <c r="A1190" s="5"/>
      <c r="B1190" s="5"/>
      <c r="C1190" s="5"/>
      <c r="D1190" s="5"/>
      <c r="E1190" s="5"/>
    </row>
    <row r="1191" spans="1:5" ht="14.25" x14ac:dyDescent="0.2">
      <c r="A1191" s="5"/>
      <c r="B1191" s="5"/>
      <c r="C1191" s="5"/>
      <c r="D1191" s="5"/>
      <c r="E1191" s="5"/>
    </row>
    <row r="1192" spans="1:5" ht="14.25" x14ac:dyDescent="0.2">
      <c r="A1192" s="5"/>
      <c r="B1192" s="5"/>
      <c r="C1192" s="5"/>
      <c r="D1192" s="5"/>
      <c r="E1192" s="5"/>
    </row>
    <row r="1193" spans="1:5" ht="14.25" x14ac:dyDescent="0.2">
      <c r="A1193" s="5"/>
      <c r="B1193" s="5"/>
      <c r="C1193" s="5"/>
      <c r="D1193" s="5"/>
      <c r="E1193" s="5"/>
    </row>
    <row r="1194" spans="1:5" ht="14.25" x14ac:dyDescent="0.2">
      <c r="A1194" s="5"/>
      <c r="B1194" s="5"/>
      <c r="C1194" s="5"/>
      <c r="D1194" s="5"/>
      <c r="E1194" s="5"/>
    </row>
    <row r="1195" spans="1:5" ht="14.25" x14ac:dyDescent="0.2">
      <c r="A1195" s="5"/>
      <c r="B1195" s="5"/>
      <c r="C1195" s="5"/>
      <c r="D1195" s="5"/>
      <c r="E1195" s="5"/>
    </row>
    <row r="1196" spans="1:5" ht="14.25" x14ac:dyDescent="0.2">
      <c r="A1196" s="5"/>
      <c r="B1196" s="5"/>
      <c r="C1196" s="5"/>
      <c r="D1196" s="5"/>
      <c r="E1196" s="5"/>
    </row>
    <row r="1197" spans="1:5" ht="14.25" x14ac:dyDescent="0.2">
      <c r="A1197" s="5"/>
      <c r="B1197" s="5"/>
      <c r="C1197" s="5"/>
      <c r="D1197" s="5"/>
      <c r="E1197" s="5"/>
    </row>
    <row r="1198" spans="1:5" ht="14.25" x14ac:dyDescent="0.2">
      <c r="A1198" s="5"/>
      <c r="B1198" s="5"/>
      <c r="C1198" s="5"/>
      <c r="D1198" s="5"/>
      <c r="E1198" s="5"/>
    </row>
    <row r="1199" spans="1:5" ht="14.25" x14ac:dyDescent="0.2">
      <c r="A1199" s="5"/>
      <c r="B1199" s="5"/>
      <c r="C1199" s="5"/>
      <c r="D1199" s="5"/>
      <c r="E1199" s="5"/>
    </row>
    <row r="1200" spans="1:5" ht="14.25" x14ac:dyDescent="0.2">
      <c r="A1200" s="5"/>
      <c r="B1200" s="5"/>
      <c r="C1200" s="5"/>
      <c r="D1200" s="5"/>
      <c r="E1200" s="5"/>
    </row>
    <row r="1201" spans="1:5" ht="14.25" x14ac:dyDescent="0.2">
      <c r="A1201" s="5"/>
      <c r="B1201" s="5"/>
      <c r="C1201" s="5"/>
      <c r="D1201" s="5"/>
      <c r="E1201" s="5"/>
    </row>
    <row r="1202" spans="1:5" ht="14.25" x14ac:dyDescent="0.2">
      <c r="A1202" s="5"/>
      <c r="B1202" s="5"/>
      <c r="C1202" s="5"/>
      <c r="D1202" s="5"/>
      <c r="E1202" s="5"/>
    </row>
    <row r="1203" spans="1:5" ht="14.25" x14ac:dyDescent="0.2">
      <c r="A1203" s="5"/>
      <c r="B1203" s="5"/>
      <c r="C1203" s="5"/>
      <c r="D1203" s="5"/>
      <c r="E1203" s="5"/>
    </row>
    <row r="1204" spans="1:5" ht="14.25" x14ac:dyDescent="0.2">
      <c r="A1204" s="5"/>
      <c r="B1204" s="5"/>
      <c r="C1204" s="5"/>
      <c r="D1204" s="5"/>
      <c r="E1204" s="5"/>
    </row>
    <row r="1205" spans="1:5" ht="14.25" x14ac:dyDescent="0.2">
      <c r="A1205" s="5"/>
      <c r="B1205" s="5"/>
      <c r="C1205" s="5"/>
      <c r="D1205" s="5"/>
      <c r="E1205" s="5"/>
    </row>
    <row r="1206" spans="1:5" ht="14.25" x14ac:dyDescent="0.2">
      <c r="A1206" s="5"/>
      <c r="B1206" s="5"/>
      <c r="C1206" s="5"/>
      <c r="D1206" s="5"/>
      <c r="E1206" s="5"/>
    </row>
    <row r="1207" spans="1:5" ht="14.25" x14ac:dyDescent="0.2">
      <c r="A1207" s="5"/>
      <c r="B1207" s="5"/>
      <c r="C1207" s="5"/>
      <c r="D1207" s="5"/>
      <c r="E1207" s="5"/>
    </row>
    <row r="1208" spans="1:5" ht="14.25" x14ac:dyDescent="0.2">
      <c r="A1208" s="5"/>
      <c r="B1208" s="5"/>
      <c r="C1208" s="5"/>
      <c r="D1208" s="5"/>
      <c r="E1208" s="5"/>
    </row>
    <row r="1209" spans="1:5" ht="14.25" x14ac:dyDescent="0.2">
      <c r="A1209" s="5"/>
      <c r="B1209" s="5"/>
      <c r="C1209" s="5"/>
      <c r="D1209" s="5"/>
      <c r="E1209" s="5"/>
    </row>
    <row r="1210" spans="1:5" ht="14.25" x14ac:dyDescent="0.2">
      <c r="A1210" s="5"/>
      <c r="B1210" s="5"/>
      <c r="C1210" s="5"/>
      <c r="D1210" s="5"/>
      <c r="E1210" s="5"/>
    </row>
    <row r="1211" spans="1:5" ht="14.25" x14ac:dyDescent="0.2">
      <c r="A1211" s="5"/>
      <c r="B1211" s="5"/>
      <c r="C1211" s="5"/>
      <c r="D1211" s="5"/>
      <c r="E1211" s="5"/>
    </row>
    <row r="1212" spans="1:5" ht="14.25" x14ac:dyDescent="0.2">
      <c r="A1212" s="5"/>
      <c r="B1212" s="5"/>
      <c r="C1212" s="5"/>
      <c r="D1212" s="5"/>
      <c r="E1212" s="5"/>
    </row>
    <row r="1213" spans="1:5" ht="14.25" x14ac:dyDescent="0.2">
      <c r="A1213" s="5"/>
      <c r="B1213" s="5"/>
      <c r="C1213" s="5"/>
      <c r="D1213" s="5"/>
      <c r="E1213" s="5"/>
    </row>
    <row r="1214" spans="1:5" ht="14.25" x14ac:dyDescent="0.2">
      <c r="A1214" s="5"/>
      <c r="B1214" s="5"/>
      <c r="C1214" s="5"/>
      <c r="D1214" s="5"/>
      <c r="E1214" s="5"/>
    </row>
    <row r="1215" spans="1:5" ht="14.25" x14ac:dyDescent="0.2">
      <c r="A1215" s="5"/>
      <c r="B1215" s="5"/>
      <c r="C1215" s="5"/>
      <c r="D1215" s="5"/>
      <c r="E1215" s="5"/>
    </row>
    <row r="1216" spans="1:5" ht="14.25" x14ac:dyDescent="0.2">
      <c r="A1216" s="5"/>
      <c r="B1216" s="5"/>
      <c r="C1216" s="5"/>
      <c r="D1216" s="5"/>
      <c r="E1216" s="5"/>
    </row>
    <row r="1217" spans="1:5" ht="14.25" x14ac:dyDescent="0.2">
      <c r="A1217" s="5"/>
      <c r="B1217" s="5"/>
      <c r="C1217" s="5"/>
      <c r="D1217" s="5"/>
      <c r="E1217" s="5"/>
    </row>
    <row r="1218" spans="1:5" ht="14.25" x14ac:dyDescent="0.2">
      <c r="A1218" s="5"/>
      <c r="B1218" s="5"/>
      <c r="C1218" s="5"/>
      <c r="D1218" s="5"/>
      <c r="E1218" s="5"/>
    </row>
    <row r="1219" spans="1:5" ht="14.25" x14ac:dyDescent="0.2">
      <c r="A1219" s="5"/>
      <c r="B1219" s="5"/>
      <c r="C1219" s="5"/>
      <c r="D1219" s="5"/>
      <c r="E1219" s="5"/>
    </row>
    <row r="1220" spans="1:5" ht="14.25" x14ac:dyDescent="0.2">
      <c r="A1220" s="5"/>
      <c r="B1220" s="5"/>
      <c r="C1220" s="5"/>
      <c r="D1220" s="5"/>
      <c r="E1220" s="5"/>
    </row>
    <row r="1221" spans="1:5" ht="14.25" x14ac:dyDescent="0.2">
      <c r="A1221" s="5"/>
      <c r="B1221" s="5"/>
      <c r="C1221" s="5"/>
      <c r="D1221" s="5"/>
      <c r="E1221" s="5"/>
    </row>
    <row r="1222" spans="1:5" ht="14.25" x14ac:dyDescent="0.2">
      <c r="A1222" s="5"/>
      <c r="B1222" s="5"/>
      <c r="C1222" s="5"/>
      <c r="D1222" s="5"/>
      <c r="E1222" s="5"/>
    </row>
    <row r="1223" spans="1:5" ht="14.25" x14ac:dyDescent="0.2">
      <c r="A1223" s="5"/>
      <c r="B1223" s="5"/>
      <c r="C1223" s="5"/>
      <c r="D1223" s="5"/>
      <c r="E1223" s="5"/>
    </row>
    <row r="1224" spans="1:5" ht="14.25" x14ac:dyDescent="0.2">
      <c r="A1224" s="5"/>
      <c r="B1224" s="5"/>
      <c r="C1224" s="5"/>
      <c r="D1224" s="5"/>
      <c r="E1224" s="5"/>
    </row>
    <row r="1225" spans="1:5" ht="14.25" x14ac:dyDescent="0.2">
      <c r="A1225" s="5"/>
      <c r="B1225" s="5"/>
      <c r="C1225" s="5"/>
      <c r="D1225" s="5"/>
      <c r="E1225" s="5"/>
    </row>
    <row r="1226" spans="1:5" ht="14.25" x14ac:dyDescent="0.2">
      <c r="A1226" s="5"/>
      <c r="B1226" s="5"/>
      <c r="C1226" s="5"/>
      <c r="D1226" s="5"/>
      <c r="E1226" s="5"/>
    </row>
    <row r="1227" spans="1:5" ht="14.25" x14ac:dyDescent="0.2">
      <c r="A1227" s="5"/>
      <c r="B1227" s="5"/>
      <c r="C1227" s="5"/>
      <c r="D1227" s="5"/>
      <c r="E1227" s="5"/>
    </row>
    <row r="1228" spans="1:5" ht="14.25" x14ac:dyDescent="0.2">
      <c r="A1228" s="5"/>
      <c r="B1228" s="5"/>
      <c r="C1228" s="5"/>
      <c r="D1228" s="5"/>
      <c r="E1228" s="5"/>
    </row>
    <row r="1229" spans="1:5" ht="14.25" x14ac:dyDescent="0.2">
      <c r="A1229" s="5"/>
      <c r="B1229" s="5"/>
      <c r="C1229" s="5"/>
      <c r="D1229" s="5"/>
      <c r="E1229" s="5"/>
    </row>
    <row r="1230" spans="1:5" ht="14.25" x14ac:dyDescent="0.2">
      <c r="A1230" s="5"/>
      <c r="B1230" s="5"/>
      <c r="C1230" s="5"/>
      <c r="D1230" s="5"/>
      <c r="E1230" s="5"/>
    </row>
    <row r="1231" spans="1:5" ht="14.25" x14ac:dyDescent="0.2">
      <c r="A1231" s="5"/>
      <c r="B1231" s="5"/>
      <c r="C1231" s="5"/>
      <c r="D1231" s="5"/>
      <c r="E1231" s="5"/>
    </row>
    <row r="1232" spans="1:5" ht="14.25" x14ac:dyDescent="0.2">
      <c r="A1232" s="5"/>
      <c r="B1232" s="5"/>
      <c r="C1232" s="5"/>
      <c r="D1232" s="5"/>
      <c r="E1232" s="5"/>
    </row>
    <row r="1233" spans="1:5" ht="14.25" x14ac:dyDescent="0.2">
      <c r="A1233" s="5"/>
      <c r="B1233" s="5"/>
      <c r="C1233" s="5"/>
      <c r="D1233" s="5"/>
      <c r="E1233" s="5"/>
    </row>
    <row r="1234" spans="1:5" ht="14.25" x14ac:dyDescent="0.2">
      <c r="A1234" s="5"/>
      <c r="B1234" s="5"/>
      <c r="C1234" s="5"/>
      <c r="D1234" s="5"/>
      <c r="E1234" s="5"/>
    </row>
    <row r="1235" spans="1:5" ht="14.25" x14ac:dyDescent="0.2">
      <c r="A1235" s="5"/>
      <c r="B1235" s="5"/>
      <c r="C1235" s="5"/>
      <c r="D1235" s="5"/>
      <c r="E1235" s="5"/>
    </row>
    <row r="1236" spans="1:5" ht="14.25" x14ac:dyDescent="0.2">
      <c r="A1236" s="5"/>
      <c r="B1236" s="5"/>
      <c r="C1236" s="5"/>
      <c r="D1236" s="5"/>
      <c r="E1236" s="5"/>
    </row>
    <row r="1237" spans="1:5" ht="14.25" x14ac:dyDescent="0.2">
      <c r="A1237" s="5"/>
      <c r="B1237" s="5"/>
      <c r="C1237" s="5"/>
      <c r="D1237" s="5"/>
      <c r="E1237" s="5"/>
    </row>
    <row r="1238" spans="1:5" ht="14.25" x14ac:dyDescent="0.2">
      <c r="A1238" s="5"/>
      <c r="B1238" s="5"/>
      <c r="C1238" s="5"/>
      <c r="D1238" s="5"/>
      <c r="E1238" s="5"/>
    </row>
    <row r="1239" spans="1:5" ht="14.25" x14ac:dyDescent="0.2">
      <c r="A1239" s="5"/>
      <c r="B1239" s="5"/>
      <c r="C1239" s="5"/>
      <c r="D1239" s="5"/>
      <c r="E1239" s="5"/>
    </row>
    <row r="1240" spans="1:5" ht="14.25" x14ac:dyDescent="0.2">
      <c r="A1240" s="5"/>
      <c r="B1240" s="5"/>
      <c r="C1240" s="5"/>
      <c r="D1240" s="5"/>
      <c r="E1240" s="5"/>
    </row>
    <row r="1241" spans="1:5" ht="14.25" x14ac:dyDescent="0.2">
      <c r="A1241" s="5"/>
      <c r="B1241" s="5"/>
      <c r="C1241" s="5"/>
      <c r="D1241" s="5"/>
      <c r="E1241" s="5"/>
    </row>
    <row r="1242" spans="1:5" ht="14.25" x14ac:dyDescent="0.2">
      <c r="A1242" s="5"/>
      <c r="B1242" s="5"/>
      <c r="C1242" s="5"/>
      <c r="D1242" s="5"/>
      <c r="E1242" s="5"/>
    </row>
    <row r="1243" spans="1:5" ht="14.25" x14ac:dyDescent="0.2">
      <c r="A1243" s="5"/>
      <c r="B1243" s="5"/>
      <c r="C1243" s="5"/>
      <c r="D1243" s="5"/>
      <c r="E1243" s="5"/>
    </row>
    <row r="1244" spans="1:5" ht="14.25" x14ac:dyDescent="0.2">
      <c r="A1244" s="5"/>
      <c r="B1244" s="5"/>
      <c r="C1244" s="5"/>
      <c r="D1244" s="5"/>
      <c r="E1244" s="5"/>
    </row>
    <row r="1245" spans="1:5" ht="14.25" x14ac:dyDescent="0.2">
      <c r="A1245" s="5"/>
      <c r="B1245" s="5"/>
      <c r="C1245" s="5"/>
      <c r="D1245" s="5"/>
      <c r="E1245" s="5"/>
    </row>
    <row r="1246" spans="1:5" ht="14.25" x14ac:dyDescent="0.2">
      <c r="A1246" s="5"/>
      <c r="B1246" s="5"/>
      <c r="C1246" s="5"/>
      <c r="D1246" s="5"/>
      <c r="E1246" s="5"/>
    </row>
    <row r="1247" spans="1:5" ht="14.25" x14ac:dyDescent="0.2">
      <c r="A1247" s="5"/>
      <c r="B1247" s="5"/>
      <c r="C1247" s="5"/>
      <c r="D1247" s="5"/>
      <c r="E1247" s="5"/>
    </row>
    <row r="1248" spans="1:5" ht="14.25" x14ac:dyDescent="0.2">
      <c r="A1248" s="5"/>
      <c r="B1248" s="5"/>
      <c r="C1248" s="5"/>
      <c r="D1248" s="5"/>
      <c r="E1248" s="5"/>
    </row>
    <row r="1249" spans="1:5" ht="14.25" x14ac:dyDescent="0.2">
      <c r="A1249" s="5"/>
      <c r="B1249" s="5"/>
      <c r="C1249" s="5"/>
      <c r="D1249" s="5"/>
      <c r="E1249" s="5"/>
    </row>
    <row r="1250" spans="1:5" ht="14.25" x14ac:dyDescent="0.2">
      <c r="A1250" s="5"/>
      <c r="B1250" s="5"/>
      <c r="C1250" s="5"/>
      <c r="D1250" s="5"/>
      <c r="E1250" s="5"/>
    </row>
    <row r="1251" spans="1:5" ht="14.25" x14ac:dyDescent="0.2">
      <c r="A1251" s="5"/>
      <c r="B1251" s="5"/>
      <c r="C1251" s="5"/>
      <c r="D1251" s="5"/>
      <c r="E1251" s="5"/>
    </row>
    <row r="1252" spans="1:5" ht="14.25" x14ac:dyDescent="0.2">
      <c r="A1252" s="5"/>
      <c r="B1252" s="5"/>
      <c r="C1252" s="5"/>
      <c r="D1252" s="5"/>
      <c r="E1252" s="5"/>
    </row>
    <row r="1253" spans="1:5" ht="14.25" x14ac:dyDescent="0.2">
      <c r="A1253" s="5"/>
      <c r="B1253" s="5"/>
      <c r="C1253" s="5"/>
      <c r="D1253" s="5"/>
      <c r="E1253" s="5"/>
    </row>
    <row r="1254" spans="1:5" ht="14.25" x14ac:dyDescent="0.2">
      <c r="A1254" s="5"/>
      <c r="B1254" s="5"/>
      <c r="C1254" s="5"/>
      <c r="D1254" s="5"/>
      <c r="E1254" s="5"/>
    </row>
    <row r="1255" spans="1:5" ht="14.25" x14ac:dyDescent="0.2">
      <c r="A1255" s="5"/>
      <c r="B1255" s="5"/>
      <c r="C1255" s="5"/>
      <c r="D1255" s="5"/>
      <c r="E1255" s="5"/>
    </row>
    <row r="1256" spans="1:5" ht="14.25" x14ac:dyDescent="0.2">
      <c r="A1256" s="5"/>
      <c r="B1256" s="5"/>
      <c r="C1256" s="5"/>
      <c r="D1256" s="5"/>
      <c r="E1256" s="5"/>
    </row>
    <row r="1257" spans="1:5" ht="14.25" x14ac:dyDescent="0.2">
      <c r="A1257" s="5"/>
      <c r="B1257" s="5"/>
      <c r="C1257" s="5"/>
      <c r="D1257" s="5"/>
      <c r="E1257" s="5"/>
    </row>
    <row r="1258" spans="1:5" ht="14.25" x14ac:dyDescent="0.2">
      <c r="A1258" s="5"/>
      <c r="B1258" s="5"/>
      <c r="C1258" s="5"/>
      <c r="D1258" s="5"/>
      <c r="E1258" s="5"/>
    </row>
    <row r="1259" spans="1:5" ht="14.25" x14ac:dyDescent="0.2">
      <c r="A1259" s="5"/>
      <c r="B1259" s="5"/>
      <c r="C1259" s="5"/>
      <c r="D1259" s="5"/>
      <c r="E1259" s="5"/>
    </row>
    <row r="1260" spans="1:5" ht="14.25" x14ac:dyDescent="0.2">
      <c r="A1260" s="5"/>
      <c r="B1260" s="5"/>
      <c r="C1260" s="5"/>
      <c r="D1260" s="5"/>
      <c r="E1260" s="5"/>
    </row>
    <row r="1261" spans="1:5" ht="14.25" x14ac:dyDescent="0.2">
      <c r="A1261" s="5"/>
      <c r="B1261" s="5"/>
      <c r="C1261" s="5"/>
      <c r="D1261" s="5"/>
      <c r="E1261" s="5"/>
    </row>
    <row r="1262" spans="1:5" ht="14.25" x14ac:dyDescent="0.2">
      <c r="A1262" s="5"/>
      <c r="B1262" s="5"/>
      <c r="C1262" s="5"/>
      <c r="D1262" s="5"/>
      <c r="E1262" s="5"/>
    </row>
    <row r="1263" spans="1:5" ht="14.25" x14ac:dyDescent="0.2">
      <c r="A1263" s="5"/>
      <c r="B1263" s="5"/>
      <c r="C1263" s="5"/>
      <c r="D1263" s="5"/>
      <c r="E1263" s="5"/>
    </row>
    <row r="1264" spans="1:5" ht="14.25" x14ac:dyDescent="0.2">
      <c r="A1264" s="5"/>
      <c r="B1264" s="5"/>
      <c r="C1264" s="5"/>
      <c r="D1264" s="5"/>
      <c r="E1264" s="5"/>
    </row>
    <row r="1265" spans="1:5" ht="14.25" x14ac:dyDescent="0.2">
      <c r="A1265" s="5"/>
      <c r="B1265" s="5"/>
      <c r="C1265" s="5"/>
      <c r="D1265" s="5"/>
      <c r="E1265" s="5"/>
    </row>
    <row r="1266" spans="1:5" ht="14.25" x14ac:dyDescent="0.2">
      <c r="A1266" s="5"/>
      <c r="B1266" s="5"/>
      <c r="C1266" s="5"/>
      <c r="D1266" s="5"/>
      <c r="E1266" s="5"/>
    </row>
    <row r="1267" spans="1:5" ht="14.25" x14ac:dyDescent="0.2">
      <c r="A1267" s="5"/>
      <c r="B1267" s="5"/>
      <c r="C1267" s="5"/>
      <c r="D1267" s="5"/>
      <c r="E1267" s="5"/>
    </row>
    <row r="1268" spans="1:5" ht="14.25" x14ac:dyDescent="0.2">
      <c r="A1268" s="5"/>
      <c r="B1268" s="5"/>
      <c r="C1268" s="5"/>
      <c r="D1268" s="5"/>
      <c r="E1268" s="5"/>
    </row>
    <row r="1269" spans="1:5" ht="14.25" x14ac:dyDescent="0.2">
      <c r="A1269" s="5"/>
      <c r="B1269" s="5"/>
      <c r="C1269" s="5"/>
      <c r="D1269" s="5"/>
      <c r="E1269" s="5"/>
    </row>
    <row r="1270" spans="1:5" ht="14.25" x14ac:dyDescent="0.2">
      <c r="A1270" s="5"/>
      <c r="B1270" s="5"/>
      <c r="C1270" s="5"/>
      <c r="D1270" s="5"/>
      <c r="E1270" s="5"/>
    </row>
    <row r="1271" spans="1:5" ht="14.25" x14ac:dyDescent="0.2">
      <c r="A1271" s="5"/>
      <c r="B1271" s="5"/>
      <c r="C1271" s="5"/>
      <c r="D1271" s="5"/>
      <c r="E1271" s="5"/>
    </row>
    <row r="1272" spans="1:5" ht="14.25" x14ac:dyDescent="0.2">
      <c r="A1272" s="5"/>
      <c r="B1272" s="5"/>
      <c r="C1272" s="5"/>
      <c r="D1272" s="5"/>
      <c r="E1272" s="5"/>
    </row>
    <row r="1273" spans="1:5" ht="14.25" x14ac:dyDescent="0.2">
      <c r="A1273" s="5"/>
      <c r="B1273" s="5"/>
      <c r="C1273" s="5"/>
      <c r="D1273" s="5"/>
      <c r="E1273" s="5"/>
    </row>
    <row r="1274" spans="1:5" ht="14.25" x14ac:dyDescent="0.2">
      <c r="A1274" s="5"/>
      <c r="B1274" s="5"/>
      <c r="C1274" s="5"/>
      <c r="D1274" s="5"/>
      <c r="E1274" s="5"/>
    </row>
    <row r="1275" spans="1:5" ht="14.25" x14ac:dyDescent="0.2">
      <c r="A1275" s="5"/>
      <c r="B1275" s="5"/>
      <c r="C1275" s="5"/>
      <c r="D1275" s="5"/>
      <c r="E1275" s="5"/>
    </row>
    <row r="1276" spans="1:5" ht="14.25" x14ac:dyDescent="0.2">
      <c r="A1276" s="5"/>
      <c r="B1276" s="5"/>
      <c r="C1276" s="5"/>
      <c r="D1276" s="5"/>
      <c r="E1276" s="5"/>
    </row>
    <row r="1277" spans="1:5" ht="14.25" x14ac:dyDescent="0.2">
      <c r="A1277" s="5"/>
      <c r="B1277" s="5"/>
      <c r="C1277" s="5"/>
      <c r="D1277" s="5"/>
      <c r="E1277" s="5"/>
    </row>
    <row r="1278" spans="1:5" ht="14.25" x14ac:dyDescent="0.2">
      <c r="A1278" s="5"/>
      <c r="B1278" s="5"/>
      <c r="C1278" s="5"/>
      <c r="D1278" s="5"/>
      <c r="E1278" s="5"/>
    </row>
    <row r="1279" spans="1:5" ht="14.25" x14ac:dyDescent="0.2">
      <c r="A1279" s="5"/>
      <c r="B1279" s="5"/>
      <c r="C1279" s="5"/>
      <c r="D1279" s="5"/>
      <c r="E1279" s="5"/>
    </row>
    <row r="1280" spans="1:5" ht="14.25" x14ac:dyDescent="0.2">
      <c r="A1280" s="5"/>
      <c r="B1280" s="5"/>
      <c r="C1280" s="5"/>
      <c r="D1280" s="5"/>
      <c r="E1280" s="5"/>
    </row>
    <row r="1281" spans="1:5" ht="14.25" x14ac:dyDescent="0.2">
      <c r="A1281" s="5"/>
      <c r="B1281" s="5"/>
      <c r="C1281" s="5"/>
      <c r="D1281" s="5"/>
      <c r="E1281" s="5"/>
    </row>
    <row r="1282" spans="1:5" ht="14.25" x14ac:dyDescent="0.2">
      <c r="A1282" s="5"/>
      <c r="B1282" s="5"/>
      <c r="C1282" s="5"/>
      <c r="D1282" s="5"/>
      <c r="E1282" s="5"/>
    </row>
    <row r="1283" spans="1:5" ht="14.25" x14ac:dyDescent="0.2">
      <c r="A1283" s="5"/>
      <c r="B1283" s="5"/>
      <c r="C1283" s="5"/>
      <c r="D1283" s="5"/>
      <c r="E1283" s="5"/>
    </row>
    <row r="1284" spans="1:5" ht="14.25" x14ac:dyDescent="0.2">
      <c r="A1284" s="5"/>
      <c r="B1284" s="5"/>
      <c r="C1284" s="5"/>
      <c r="D1284" s="5"/>
      <c r="E1284" s="5"/>
    </row>
    <row r="1285" spans="1:5" ht="14.25" x14ac:dyDescent="0.2">
      <c r="A1285" s="5"/>
      <c r="B1285" s="5"/>
      <c r="C1285" s="5"/>
      <c r="D1285" s="5"/>
      <c r="E1285" s="5"/>
    </row>
    <row r="1286" spans="1:5" ht="14.25" x14ac:dyDescent="0.2">
      <c r="A1286" s="5"/>
      <c r="B1286" s="5"/>
      <c r="C1286" s="5"/>
      <c r="D1286" s="5"/>
      <c r="E1286" s="5"/>
    </row>
    <row r="1287" spans="1:5" ht="14.25" x14ac:dyDescent="0.2">
      <c r="A1287" s="5"/>
      <c r="B1287" s="5"/>
      <c r="C1287" s="5"/>
      <c r="D1287" s="5"/>
      <c r="E1287" s="5"/>
    </row>
    <row r="1288" spans="1:5" ht="14.25" x14ac:dyDescent="0.2">
      <c r="A1288" s="5"/>
      <c r="B1288" s="5"/>
      <c r="C1288" s="5"/>
      <c r="D1288" s="5"/>
      <c r="E1288" s="5"/>
    </row>
    <row r="1289" spans="1:5" ht="14.25" x14ac:dyDescent="0.2">
      <c r="A1289" s="5"/>
      <c r="B1289" s="5"/>
      <c r="C1289" s="5"/>
      <c r="D1289" s="5"/>
      <c r="E1289" s="5"/>
    </row>
    <row r="1290" spans="1:5" ht="14.25" x14ac:dyDescent="0.2">
      <c r="A1290" s="5"/>
      <c r="B1290" s="5"/>
      <c r="C1290" s="5"/>
      <c r="D1290" s="5"/>
      <c r="E1290" s="5"/>
    </row>
    <row r="1291" spans="1:5" ht="14.25" x14ac:dyDescent="0.2">
      <c r="A1291" s="5"/>
      <c r="B1291" s="5"/>
      <c r="C1291" s="5"/>
      <c r="D1291" s="5"/>
      <c r="E1291" s="5"/>
    </row>
    <row r="1292" spans="1:5" ht="14.25" x14ac:dyDescent="0.2">
      <c r="A1292" s="5"/>
      <c r="B1292" s="5"/>
      <c r="C1292" s="5"/>
      <c r="D1292" s="5"/>
      <c r="E1292" s="5"/>
    </row>
    <row r="1293" spans="1:5" ht="14.25" x14ac:dyDescent="0.2">
      <c r="A1293" s="5"/>
      <c r="B1293" s="5"/>
      <c r="C1293" s="5"/>
      <c r="D1293" s="5"/>
      <c r="E1293" s="5"/>
    </row>
    <row r="1294" spans="1:5" ht="14.25" x14ac:dyDescent="0.2">
      <c r="A1294" s="5"/>
      <c r="B1294" s="5"/>
      <c r="C1294" s="5"/>
      <c r="D1294" s="5"/>
      <c r="E1294" s="5"/>
    </row>
    <row r="1295" spans="1:5" ht="14.25" x14ac:dyDescent="0.2">
      <c r="A1295" s="5"/>
      <c r="B1295" s="5"/>
      <c r="C1295" s="5"/>
      <c r="D1295" s="5"/>
      <c r="E1295" s="5"/>
    </row>
    <row r="1296" spans="1:5" ht="14.25" x14ac:dyDescent="0.2">
      <c r="A1296" s="5"/>
      <c r="B1296" s="5"/>
      <c r="C1296" s="5"/>
      <c r="D1296" s="5"/>
      <c r="E1296" s="5"/>
    </row>
    <row r="1297" spans="1:5" ht="14.25" x14ac:dyDescent="0.2">
      <c r="A1297" s="5"/>
      <c r="B1297" s="5"/>
      <c r="C1297" s="5"/>
      <c r="D1297" s="5"/>
      <c r="E1297" s="5"/>
    </row>
    <row r="1298" spans="1:5" ht="14.25" x14ac:dyDescent="0.2">
      <c r="A1298" s="5"/>
      <c r="B1298" s="5"/>
      <c r="C1298" s="5"/>
      <c r="D1298" s="5"/>
      <c r="E1298" s="5"/>
    </row>
    <row r="1299" spans="1:5" ht="14.25" x14ac:dyDescent="0.2">
      <c r="A1299" s="5"/>
      <c r="B1299" s="5"/>
      <c r="C1299" s="5"/>
      <c r="D1299" s="5"/>
      <c r="E1299" s="5"/>
    </row>
    <row r="1300" spans="1:5" ht="14.25" x14ac:dyDescent="0.2">
      <c r="A1300" s="5"/>
      <c r="B1300" s="5"/>
      <c r="C1300" s="5"/>
      <c r="D1300" s="5"/>
      <c r="E1300" s="5"/>
    </row>
    <row r="1301" spans="1:5" ht="14.25" x14ac:dyDescent="0.2">
      <c r="A1301" s="5"/>
      <c r="B1301" s="5"/>
      <c r="C1301" s="5"/>
      <c r="D1301" s="5"/>
      <c r="E1301" s="5"/>
    </row>
    <row r="1302" spans="1:5" ht="14.25" x14ac:dyDescent="0.2">
      <c r="A1302" s="5"/>
      <c r="B1302" s="5"/>
      <c r="C1302" s="5"/>
      <c r="D1302" s="5"/>
      <c r="E1302" s="5"/>
    </row>
    <row r="1303" spans="1:5" ht="14.25" x14ac:dyDescent="0.2">
      <c r="A1303" s="5"/>
      <c r="B1303" s="5"/>
      <c r="C1303" s="5"/>
      <c r="D1303" s="5"/>
      <c r="E1303" s="5"/>
    </row>
    <row r="1304" spans="1:5" ht="14.25" x14ac:dyDescent="0.2">
      <c r="A1304" s="5"/>
      <c r="B1304" s="5"/>
      <c r="C1304" s="5"/>
      <c r="D1304" s="5"/>
      <c r="E1304" s="5"/>
    </row>
    <row r="1305" spans="1:5" ht="14.25" x14ac:dyDescent="0.2">
      <c r="A1305" s="5"/>
      <c r="B1305" s="5"/>
      <c r="C1305" s="5"/>
      <c r="D1305" s="5"/>
      <c r="E1305" s="5"/>
    </row>
    <row r="1306" spans="1:5" ht="14.25" x14ac:dyDescent="0.2">
      <c r="A1306" s="5"/>
      <c r="B1306" s="5"/>
      <c r="C1306" s="5"/>
      <c r="D1306" s="5"/>
      <c r="E1306" s="5"/>
    </row>
    <row r="1307" spans="1:5" ht="14.25" x14ac:dyDescent="0.2">
      <c r="A1307" s="5"/>
      <c r="B1307" s="5"/>
      <c r="C1307" s="5"/>
      <c r="D1307" s="5"/>
      <c r="E1307" s="5"/>
    </row>
    <row r="1308" spans="1:5" ht="14.25" x14ac:dyDescent="0.2">
      <c r="A1308" s="5"/>
      <c r="B1308" s="5"/>
      <c r="C1308" s="5"/>
      <c r="D1308" s="5"/>
      <c r="E1308" s="5"/>
    </row>
    <row r="1309" spans="1:5" ht="14.25" x14ac:dyDescent="0.2">
      <c r="A1309" s="5"/>
      <c r="B1309" s="5"/>
      <c r="C1309" s="5"/>
      <c r="D1309" s="5"/>
      <c r="E1309" s="5"/>
    </row>
    <row r="1310" spans="1:5" ht="14.25" x14ac:dyDescent="0.2">
      <c r="A1310" s="5"/>
      <c r="B1310" s="5"/>
      <c r="C1310" s="5"/>
      <c r="D1310" s="5"/>
      <c r="E1310" s="5"/>
    </row>
    <row r="1311" spans="1:5" ht="14.25" x14ac:dyDescent="0.2">
      <c r="A1311" s="5"/>
      <c r="B1311" s="5"/>
      <c r="C1311" s="5"/>
      <c r="D1311" s="5"/>
      <c r="E1311" s="5"/>
    </row>
    <row r="1312" spans="1:5" ht="14.25" x14ac:dyDescent="0.2">
      <c r="A1312" s="5"/>
      <c r="B1312" s="5"/>
      <c r="C1312" s="5"/>
      <c r="D1312" s="5"/>
      <c r="E1312" s="5"/>
    </row>
    <row r="1313" spans="1:5" ht="14.25" x14ac:dyDescent="0.2">
      <c r="A1313" s="5"/>
      <c r="B1313" s="5"/>
      <c r="C1313" s="5"/>
      <c r="D1313" s="5"/>
      <c r="E1313" s="5"/>
    </row>
    <row r="1314" spans="1:5" ht="14.25" x14ac:dyDescent="0.2">
      <c r="A1314" s="5"/>
      <c r="B1314" s="5"/>
      <c r="C1314" s="5"/>
      <c r="D1314" s="5"/>
      <c r="E1314" s="5"/>
    </row>
    <row r="1315" spans="1:5" ht="14.25" x14ac:dyDescent="0.2">
      <c r="A1315" s="5"/>
      <c r="B1315" s="5"/>
      <c r="C1315" s="5"/>
      <c r="D1315" s="5"/>
      <c r="E1315" s="5"/>
    </row>
    <row r="1316" spans="1:5" ht="14.25" x14ac:dyDescent="0.2">
      <c r="A1316" s="5"/>
      <c r="B1316" s="5"/>
      <c r="C1316" s="5"/>
      <c r="D1316" s="5"/>
      <c r="E1316" s="5"/>
    </row>
    <row r="1317" spans="1:5" ht="14.25" x14ac:dyDescent="0.2">
      <c r="A1317" s="5"/>
      <c r="B1317" s="5"/>
      <c r="C1317" s="5"/>
      <c r="D1317" s="5"/>
      <c r="E1317" s="5"/>
    </row>
    <row r="1318" spans="1:5" ht="14.25" x14ac:dyDescent="0.2">
      <c r="A1318" s="5"/>
      <c r="B1318" s="5"/>
      <c r="C1318" s="5"/>
      <c r="D1318" s="5"/>
      <c r="E1318" s="5"/>
    </row>
    <row r="1319" spans="1:5" ht="14.25" x14ac:dyDescent="0.2">
      <c r="A1319" s="5"/>
      <c r="B1319" s="5"/>
      <c r="C1319" s="5"/>
      <c r="D1319" s="5"/>
      <c r="E1319" s="5"/>
    </row>
    <row r="1320" spans="1:5" ht="14.25" x14ac:dyDescent="0.2">
      <c r="A1320" s="5"/>
      <c r="B1320" s="5"/>
      <c r="C1320" s="5"/>
      <c r="D1320" s="5"/>
      <c r="E1320" s="5"/>
    </row>
    <row r="1321" spans="1:5" ht="14.25" x14ac:dyDescent="0.2">
      <c r="A1321" s="5"/>
      <c r="B1321" s="5"/>
      <c r="C1321" s="5"/>
      <c r="D1321" s="5"/>
      <c r="E1321" s="5"/>
    </row>
    <row r="1322" spans="1:5" ht="14.25" x14ac:dyDescent="0.2">
      <c r="A1322" s="5"/>
      <c r="B1322" s="5"/>
      <c r="C1322" s="5"/>
      <c r="D1322" s="5"/>
      <c r="E1322" s="5"/>
    </row>
    <row r="1323" spans="1:5" ht="14.25" x14ac:dyDescent="0.2">
      <c r="A1323" s="5"/>
      <c r="B1323" s="5"/>
      <c r="C1323" s="5"/>
      <c r="D1323" s="5"/>
      <c r="E1323" s="5"/>
    </row>
    <row r="1324" spans="1:5" ht="14.25" x14ac:dyDescent="0.2">
      <c r="A1324" s="5"/>
      <c r="B1324" s="5"/>
      <c r="C1324" s="5"/>
      <c r="D1324" s="5"/>
      <c r="E1324" s="5"/>
    </row>
    <row r="1325" spans="1:5" ht="14.25" x14ac:dyDescent="0.2">
      <c r="A1325" s="5"/>
      <c r="B1325" s="5"/>
      <c r="C1325" s="5"/>
      <c r="D1325" s="5"/>
      <c r="E1325" s="5"/>
    </row>
    <row r="1326" spans="1:5" ht="14.25" x14ac:dyDescent="0.2">
      <c r="A1326" s="5"/>
      <c r="B1326" s="5"/>
      <c r="C1326" s="5"/>
      <c r="D1326" s="5"/>
      <c r="E1326" s="5"/>
    </row>
    <row r="1327" spans="1:5" ht="14.25" x14ac:dyDescent="0.2">
      <c r="A1327" s="5"/>
      <c r="B1327" s="5"/>
      <c r="C1327" s="5"/>
      <c r="D1327" s="5"/>
      <c r="E1327" s="5"/>
    </row>
    <row r="1328" spans="1:5" ht="14.25" x14ac:dyDescent="0.2">
      <c r="A1328" s="5"/>
      <c r="B1328" s="5"/>
      <c r="C1328" s="5"/>
      <c r="D1328" s="5"/>
      <c r="E1328" s="5"/>
    </row>
    <row r="1329" spans="1:5" ht="14.25" x14ac:dyDescent="0.2">
      <c r="A1329" s="5"/>
      <c r="B1329" s="5"/>
      <c r="C1329" s="5"/>
      <c r="D1329" s="5"/>
      <c r="E1329" s="5"/>
    </row>
    <row r="1330" spans="1:5" ht="14.25" x14ac:dyDescent="0.2">
      <c r="A1330" s="5"/>
      <c r="B1330" s="5"/>
      <c r="C1330" s="5"/>
      <c r="D1330" s="5"/>
      <c r="E1330" s="5"/>
    </row>
    <row r="1331" spans="1:5" ht="14.25" x14ac:dyDescent="0.2">
      <c r="A1331" s="5"/>
      <c r="B1331" s="5"/>
      <c r="C1331" s="5"/>
      <c r="D1331" s="5"/>
      <c r="E1331" s="5"/>
    </row>
    <row r="1332" spans="1:5" ht="14.25" x14ac:dyDescent="0.2">
      <c r="A1332" s="5"/>
      <c r="B1332" s="5"/>
      <c r="C1332" s="5"/>
      <c r="D1332" s="5"/>
      <c r="E1332" s="5"/>
    </row>
    <row r="1333" spans="1:5" ht="14.25" x14ac:dyDescent="0.2">
      <c r="A1333" s="5"/>
      <c r="B1333" s="5"/>
      <c r="C1333" s="5"/>
      <c r="D1333" s="5"/>
      <c r="E1333" s="5"/>
    </row>
    <row r="1334" spans="1:5" ht="14.25" x14ac:dyDescent="0.2">
      <c r="A1334" s="5"/>
      <c r="B1334" s="5"/>
      <c r="C1334" s="5"/>
      <c r="D1334" s="5"/>
      <c r="E1334" s="5"/>
    </row>
    <row r="1335" spans="1:5" ht="14.25" x14ac:dyDescent="0.2">
      <c r="A1335" s="5"/>
      <c r="B1335" s="5"/>
      <c r="C1335" s="5"/>
      <c r="D1335" s="5"/>
      <c r="E1335" s="5"/>
    </row>
    <row r="1336" spans="1:5" ht="14.25" x14ac:dyDescent="0.2">
      <c r="A1336" s="5"/>
      <c r="B1336" s="5"/>
      <c r="C1336" s="5"/>
      <c r="D1336" s="5"/>
      <c r="E1336" s="5"/>
    </row>
    <row r="1337" spans="1:5" ht="14.25" x14ac:dyDescent="0.2">
      <c r="A1337" s="5"/>
      <c r="B1337" s="5"/>
      <c r="C1337" s="5"/>
      <c r="D1337" s="5"/>
      <c r="E1337" s="5"/>
    </row>
    <row r="1338" spans="1:5" ht="14.25" x14ac:dyDescent="0.2">
      <c r="A1338" s="5"/>
      <c r="B1338" s="5"/>
      <c r="C1338" s="5"/>
      <c r="D1338" s="5"/>
      <c r="E1338" s="5"/>
    </row>
    <row r="1339" spans="1:5" ht="14.25" x14ac:dyDescent="0.2">
      <c r="A1339" s="5"/>
      <c r="B1339" s="5"/>
      <c r="C1339" s="5"/>
      <c r="D1339" s="5"/>
      <c r="E1339" s="5"/>
    </row>
    <row r="1340" spans="1:5" ht="14.25" x14ac:dyDescent="0.2">
      <c r="A1340" s="5"/>
      <c r="B1340" s="5"/>
      <c r="C1340" s="5"/>
      <c r="D1340" s="5"/>
      <c r="E1340" s="5"/>
    </row>
    <row r="1341" spans="1:5" ht="14.25" x14ac:dyDescent="0.2">
      <c r="A1341" s="5"/>
      <c r="B1341" s="5"/>
      <c r="C1341" s="5"/>
      <c r="D1341" s="5"/>
      <c r="E1341" s="5"/>
    </row>
    <row r="1342" spans="1:5" ht="14.25" x14ac:dyDescent="0.2">
      <c r="A1342" s="5"/>
      <c r="B1342" s="5"/>
      <c r="C1342" s="5"/>
      <c r="D1342" s="5"/>
      <c r="E1342" s="5"/>
    </row>
    <row r="1343" spans="1:5" ht="14.25" x14ac:dyDescent="0.2">
      <c r="A1343" s="5"/>
      <c r="B1343" s="5"/>
      <c r="C1343" s="5"/>
      <c r="D1343" s="5"/>
      <c r="E1343" s="5"/>
    </row>
    <row r="1344" spans="1:5" ht="14.25" x14ac:dyDescent="0.2">
      <c r="A1344" s="5"/>
      <c r="B1344" s="5"/>
      <c r="C1344" s="5"/>
      <c r="D1344" s="5"/>
      <c r="E1344" s="5"/>
    </row>
    <row r="1345" spans="1:5" ht="14.25" x14ac:dyDescent="0.2">
      <c r="A1345" s="5"/>
      <c r="B1345" s="5"/>
      <c r="C1345" s="5"/>
      <c r="D1345" s="5"/>
      <c r="E1345" s="5"/>
    </row>
    <row r="1346" spans="1:5" ht="14.25" x14ac:dyDescent="0.2">
      <c r="A1346" s="5"/>
      <c r="B1346" s="5"/>
      <c r="C1346" s="5"/>
      <c r="D1346" s="5"/>
      <c r="E1346" s="5"/>
    </row>
    <row r="1347" spans="1:5" ht="14.25" x14ac:dyDescent="0.2">
      <c r="A1347" s="5"/>
      <c r="B1347" s="5"/>
      <c r="C1347" s="5"/>
      <c r="D1347" s="5"/>
      <c r="E1347" s="5"/>
    </row>
    <row r="1348" spans="1:5" ht="14.25" x14ac:dyDescent="0.2">
      <c r="A1348" s="5"/>
      <c r="B1348" s="5"/>
      <c r="C1348" s="5"/>
      <c r="D1348" s="5"/>
      <c r="E1348" s="5"/>
    </row>
    <row r="1349" spans="1:5" ht="14.25" x14ac:dyDescent="0.2">
      <c r="A1349" s="5"/>
      <c r="B1349" s="5"/>
      <c r="C1349" s="5"/>
      <c r="D1349" s="5"/>
      <c r="E1349" s="5"/>
    </row>
    <row r="1350" spans="1:5" ht="14.25" x14ac:dyDescent="0.2">
      <c r="A1350" s="5"/>
      <c r="B1350" s="5"/>
      <c r="C1350" s="5"/>
      <c r="D1350" s="5"/>
      <c r="E1350" s="5"/>
    </row>
    <row r="1351" spans="1:5" ht="14.25" x14ac:dyDescent="0.2">
      <c r="A1351" s="5"/>
      <c r="B1351" s="5"/>
      <c r="C1351" s="5"/>
      <c r="D1351" s="5"/>
      <c r="E1351" s="5"/>
    </row>
    <row r="1352" spans="1:5" ht="14.25" x14ac:dyDescent="0.2">
      <c r="A1352" s="5"/>
      <c r="B1352" s="5"/>
      <c r="C1352" s="5"/>
      <c r="D1352" s="5"/>
      <c r="E1352" s="5"/>
    </row>
    <row r="1353" spans="1:5" ht="14.25" x14ac:dyDescent="0.2">
      <c r="A1353" s="5"/>
      <c r="B1353" s="5"/>
      <c r="C1353" s="5"/>
      <c r="D1353" s="5"/>
      <c r="E1353" s="5"/>
    </row>
    <row r="1354" spans="1:5" ht="14.25" x14ac:dyDescent="0.2">
      <c r="A1354" s="5"/>
      <c r="B1354" s="5"/>
      <c r="C1354" s="5"/>
      <c r="D1354" s="5"/>
      <c r="E1354" s="5"/>
    </row>
    <row r="1355" spans="1:5" ht="14.25" x14ac:dyDescent="0.2">
      <c r="A1355" s="5"/>
      <c r="B1355" s="5"/>
      <c r="C1355" s="5"/>
      <c r="D1355" s="5"/>
      <c r="E1355" s="5"/>
    </row>
    <row r="1356" spans="1:5" ht="14.25" x14ac:dyDescent="0.2">
      <c r="A1356" s="5"/>
      <c r="B1356" s="5"/>
      <c r="C1356" s="5"/>
      <c r="D1356" s="5"/>
      <c r="E1356" s="5"/>
    </row>
    <row r="1357" spans="1:5" ht="14.25" x14ac:dyDescent="0.2">
      <c r="A1357" s="5"/>
      <c r="B1357" s="5"/>
      <c r="C1357" s="5"/>
      <c r="D1357" s="5"/>
      <c r="E1357" s="5"/>
    </row>
    <row r="1358" spans="1:5" ht="14.25" x14ac:dyDescent="0.2">
      <c r="A1358" s="5"/>
      <c r="B1358" s="5"/>
      <c r="C1358" s="5"/>
      <c r="D1358" s="5"/>
      <c r="E1358" s="5"/>
    </row>
    <row r="1359" spans="1:5" ht="14.25" x14ac:dyDescent="0.2">
      <c r="A1359" s="5"/>
      <c r="B1359" s="5"/>
      <c r="C1359" s="5"/>
      <c r="D1359" s="5"/>
      <c r="E1359" s="5"/>
    </row>
    <row r="1360" spans="1:5" ht="14.25" x14ac:dyDescent="0.2">
      <c r="A1360" s="5"/>
      <c r="B1360" s="5"/>
      <c r="C1360" s="5"/>
      <c r="D1360" s="5"/>
      <c r="E1360" s="5"/>
    </row>
    <row r="1361" spans="1:5" ht="14.25" x14ac:dyDescent="0.2">
      <c r="A1361" s="5"/>
      <c r="B1361" s="5"/>
      <c r="C1361" s="5"/>
      <c r="D1361" s="5"/>
      <c r="E1361" s="5"/>
    </row>
    <row r="1362" spans="1:5" ht="14.25" x14ac:dyDescent="0.2">
      <c r="A1362" s="5"/>
      <c r="B1362" s="5"/>
      <c r="C1362" s="5"/>
      <c r="D1362" s="5"/>
      <c r="E1362" s="5"/>
    </row>
    <row r="1363" spans="1:5" ht="14.25" x14ac:dyDescent="0.2">
      <c r="A1363" s="5"/>
      <c r="B1363" s="5"/>
      <c r="C1363" s="5"/>
      <c r="D1363" s="5"/>
      <c r="E1363" s="5"/>
    </row>
    <row r="1364" spans="1:5" ht="14.25" x14ac:dyDescent="0.2">
      <c r="A1364" s="5"/>
      <c r="B1364" s="5"/>
      <c r="C1364" s="5"/>
      <c r="D1364" s="5"/>
      <c r="E1364" s="5"/>
    </row>
    <row r="1365" spans="1:5" ht="14.25" x14ac:dyDescent="0.2">
      <c r="A1365" s="5"/>
      <c r="B1365" s="5"/>
      <c r="C1365" s="5"/>
      <c r="D1365" s="5"/>
      <c r="E1365" s="5"/>
    </row>
    <row r="1366" spans="1:5" ht="14.25" x14ac:dyDescent="0.2">
      <c r="A1366" s="5"/>
      <c r="B1366" s="5"/>
      <c r="C1366" s="5"/>
      <c r="D1366" s="5"/>
      <c r="E1366" s="5"/>
    </row>
    <row r="1367" spans="1:5" ht="14.25" x14ac:dyDescent="0.2">
      <c r="A1367" s="5"/>
      <c r="B1367" s="5"/>
      <c r="C1367" s="5"/>
      <c r="D1367" s="5"/>
      <c r="E1367" s="5"/>
    </row>
    <row r="1368" spans="1:5" ht="14.25" x14ac:dyDescent="0.2">
      <c r="A1368" s="5"/>
      <c r="B1368" s="5"/>
      <c r="C1368" s="5"/>
      <c r="D1368" s="5"/>
      <c r="E1368" s="5"/>
    </row>
    <row r="1369" spans="1:5" ht="14.25" x14ac:dyDescent="0.2">
      <c r="A1369" s="5"/>
      <c r="B1369" s="5"/>
      <c r="C1369" s="5"/>
      <c r="D1369" s="5"/>
      <c r="E1369" s="5"/>
    </row>
    <row r="1370" spans="1:5" ht="14.25" x14ac:dyDescent="0.2">
      <c r="A1370" s="5"/>
      <c r="B1370" s="5"/>
      <c r="C1370" s="5"/>
      <c r="D1370" s="5"/>
      <c r="E1370" s="5"/>
    </row>
    <row r="1371" spans="1:5" ht="14.25" x14ac:dyDescent="0.2">
      <c r="A1371" s="5"/>
      <c r="B1371" s="5"/>
      <c r="C1371" s="5"/>
      <c r="D1371" s="5"/>
      <c r="E1371" s="5"/>
    </row>
    <row r="1372" spans="1:5" ht="14.25" x14ac:dyDescent="0.2">
      <c r="A1372" s="5"/>
      <c r="B1372" s="5"/>
      <c r="C1372" s="5"/>
      <c r="D1372" s="5"/>
      <c r="E1372" s="5"/>
    </row>
    <row r="1373" spans="1:5" ht="14.25" x14ac:dyDescent="0.2">
      <c r="A1373" s="5"/>
      <c r="B1373" s="5"/>
      <c r="C1373" s="5"/>
      <c r="D1373" s="5"/>
      <c r="E1373" s="5"/>
    </row>
    <row r="1374" spans="1:5" ht="14.25" x14ac:dyDescent="0.2">
      <c r="A1374" s="5"/>
      <c r="B1374" s="5"/>
      <c r="C1374" s="5"/>
      <c r="D1374" s="5"/>
      <c r="E1374" s="5"/>
    </row>
    <row r="1375" spans="1:5" ht="14.25" x14ac:dyDescent="0.2">
      <c r="A1375" s="5"/>
      <c r="B1375" s="5"/>
      <c r="C1375" s="5"/>
      <c r="D1375" s="5"/>
      <c r="E1375" s="5"/>
    </row>
    <row r="1376" spans="1:5" ht="14.25" x14ac:dyDescent="0.2">
      <c r="A1376" s="5"/>
      <c r="B1376" s="5"/>
      <c r="C1376" s="5"/>
      <c r="D1376" s="5"/>
      <c r="E1376" s="5"/>
    </row>
    <row r="1377" spans="1:5" ht="14.25" x14ac:dyDescent="0.2">
      <c r="A1377" s="5"/>
      <c r="B1377" s="5"/>
      <c r="C1377" s="5"/>
      <c r="D1377" s="5"/>
      <c r="E1377" s="5"/>
    </row>
    <row r="1378" spans="1:5" ht="14.25" x14ac:dyDescent="0.2">
      <c r="A1378" s="5"/>
      <c r="B1378" s="5"/>
      <c r="C1378" s="5"/>
      <c r="D1378" s="5"/>
      <c r="E1378" s="5"/>
    </row>
    <row r="1379" spans="1:5" ht="14.25" x14ac:dyDescent="0.2">
      <c r="A1379" s="5"/>
      <c r="B1379" s="5"/>
      <c r="C1379" s="5"/>
      <c r="D1379" s="5"/>
      <c r="E1379" s="5"/>
    </row>
    <row r="1380" spans="1:5" ht="14.25" x14ac:dyDescent="0.2">
      <c r="A1380" s="5"/>
      <c r="B1380" s="5"/>
      <c r="C1380" s="5"/>
      <c r="D1380" s="5"/>
      <c r="E1380" s="5"/>
    </row>
    <row r="1381" spans="1:5" ht="14.25" x14ac:dyDescent="0.2">
      <c r="A1381" s="5"/>
      <c r="B1381" s="5"/>
      <c r="C1381" s="5"/>
      <c r="D1381" s="5"/>
      <c r="E1381" s="5"/>
    </row>
    <row r="1382" spans="1:5" ht="14.25" x14ac:dyDescent="0.2">
      <c r="A1382" s="5"/>
      <c r="B1382" s="5"/>
      <c r="C1382" s="5"/>
      <c r="D1382" s="5"/>
      <c r="E1382" s="5"/>
    </row>
    <row r="1383" spans="1:5" ht="14.25" x14ac:dyDescent="0.2">
      <c r="A1383" s="5"/>
      <c r="B1383" s="5"/>
      <c r="C1383" s="5"/>
      <c r="D1383" s="5"/>
      <c r="E1383" s="5"/>
    </row>
    <row r="1384" spans="1:5" ht="14.25" x14ac:dyDescent="0.2">
      <c r="A1384" s="5"/>
      <c r="B1384" s="5"/>
      <c r="C1384" s="5"/>
      <c r="D1384" s="5"/>
      <c r="E1384" s="5"/>
    </row>
    <row r="1385" spans="1:5" ht="14.25" x14ac:dyDescent="0.2">
      <c r="A1385" s="5"/>
      <c r="B1385" s="5"/>
      <c r="C1385" s="5"/>
      <c r="D1385" s="5"/>
      <c r="E1385" s="5"/>
    </row>
    <row r="1386" spans="1:5" ht="14.25" x14ac:dyDescent="0.2">
      <c r="A1386" s="5"/>
      <c r="B1386" s="5"/>
      <c r="C1386" s="5"/>
      <c r="D1386" s="5"/>
      <c r="E1386" s="5"/>
    </row>
    <row r="1387" spans="1:5" ht="14.25" x14ac:dyDescent="0.2">
      <c r="A1387" s="5"/>
      <c r="B1387" s="5"/>
      <c r="C1387" s="5"/>
      <c r="D1387" s="5"/>
      <c r="E1387" s="5"/>
    </row>
    <row r="1388" spans="1:5" ht="14.25" x14ac:dyDescent="0.2">
      <c r="A1388" s="5"/>
      <c r="B1388" s="5"/>
      <c r="C1388" s="5"/>
      <c r="D1388" s="5"/>
      <c r="E1388" s="5"/>
    </row>
    <row r="1389" spans="1:5" ht="14.25" x14ac:dyDescent="0.2">
      <c r="A1389" s="5"/>
      <c r="B1389" s="5"/>
      <c r="C1389" s="5"/>
      <c r="D1389" s="5"/>
      <c r="E1389" s="5"/>
    </row>
    <row r="1390" spans="1:5" ht="14.25" x14ac:dyDescent="0.2">
      <c r="A1390" s="5"/>
      <c r="B1390" s="5"/>
      <c r="C1390" s="5"/>
      <c r="D1390" s="5"/>
      <c r="E1390" s="5"/>
    </row>
    <row r="1391" spans="1:5" ht="14.25" x14ac:dyDescent="0.2">
      <c r="A1391" s="5"/>
      <c r="B1391" s="5"/>
      <c r="C1391" s="5"/>
      <c r="D1391" s="5"/>
      <c r="E1391" s="5"/>
    </row>
    <row r="1392" spans="1:5" ht="14.25" x14ac:dyDescent="0.2">
      <c r="A1392" s="5"/>
      <c r="B1392" s="5"/>
      <c r="C1392" s="5"/>
      <c r="D1392" s="5"/>
      <c r="E1392" s="5"/>
    </row>
    <row r="1393" spans="1:5" ht="14.25" x14ac:dyDescent="0.2">
      <c r="A1393" s="5"/>
      <c r="B1393" s="5"/>
      <c r="C1393" s="5"/>
      <c r="D1393" s="5"/>
      <c r="E1393" s="5"/>
    </row>
    <row r="1394" spans="1:5" ht="14.25" x14ac:dyDescent="0.2">
      <c r="A1394" s="5"/>
      <c r="B1394" s="5"/>
      <c r="C1394" s="5"/>
      <c r="D1394" s="5"/>
      <c r="E1394" s="5"/>
    </row>
    <row r="1395" spans="1:5" ht="14.25" x14ac:dyDescent="0.2">
      <c r="A1395" s="5"/>
      <c r="B1395" s="5"/>
      <c r="C1395" s="5"/>
      <c r="D1395" s="5"/>
      <c r="E1395" s="5"/>
    </row>
    <row r="1396" spans="1:5" ht="14.25" x14ac:dyDescent="0.2">
      <c r="A1396" s="5"/>
      <c r="B1396" s="5"/>
      <c r="C1396" s="5"/>
      <c r="D1396" s="5"/>
      <c r="E1396" s="5"/>
    </row>
    <row r="1397" spans="1:5" ht="14.25" x14ac:dyDescent="0.2">
      <c r="A1397" s="5"/>
      <c r="B1397" s="5"/>
      <c r="C1397" s="5"/>
      <c r="D1397" s="5"/>
      <c r="E1397" s="5"/>
    </row>
    <row r="1398" spans="1:5" ht="14.25" x14ac:dyDescent="0.2">
      <c r="A1398" s="5"/>
      <c r="B1398" s="5"/>
      <c r="C1398" s="5"/>
      <c r="D1398" s="5"/>
      <c r="E1398" s="5"/>
    </row>
    <row r="1399" spans="1:5" ht="14.25" x14ac:dyDescent="0.2">
      <c r="A1399" s="5"/>
      <c r="B1399" s="5"/>
      <c r="C1399" s="5"/>
      <c r="D1399" s="5"/>
      <c r="E1399" s="5"/>
    </row>
    <row r="1400" spans="1:5" ht="14.25" x14ac:dyDescent="0.2">
      <c r="A1400" s="5"/>
      <c r="B1400" s="5"/>
      <c r="C1400" s="5"/>
      <c r="D1400" s="5"/>
      <c r="E1400" s="5"/>
    </row>
    <row r="1401" spans="1:5" ht="14.25" x14ac:dyDescent="0.2">
      <c r="A1401" s="5"/>
      <c r="B1401" s="5"/>
      <c r="C1401" s="5"/>
      <c r="D1401" s="5"/>
      <c r="E1401" s="5"/>
    </row>
    <row r="1402" spans="1:5" ht="14.25" x14ac:dyDescent="0.2">
      <c r="A1402" s="5"/>
      <c r="B1402" s="5"/>
      <c r="C1402" s="5"/>
      <c r="D1402" s="5"/>
      <c r="E1402" s="5"/>
    </row>
    <row r="1403" spans="1:5" ht="14.25" x14ac:dyDescent="0.2">
      <c r="A1403" s="5"/>
      <c r="B1403" s="5"/>
      <c r="C1403" s="5"/>
      <c r="D1403" s="5"/>
      <c r="E1403" s="5"/>
    </row>
    <row r="1404" spans="1:5" ht="14.25" x14ac:dyDescent="0.2">
      <c r="A1404" s="5"/>
      <c r="B1404" s="5"/>
      <c r="C1404" s="5"/>
      <c r="D1404" s="5"/>
      <c r="E1404" s="5"/>
    </row>
    <row r="1405" spans="1:5" ht="14.25" x14ac:dyDescent="0.2">
      <c r="A1405" s="5"/>
      <c r="B1405" s="5"/>
      <c r="C1405" s="5"/>
      <c r="D1405" s="5"/>
      <c r="E1405" s="5"/>
    </row>
    <row r="1406" spans="1:5" ht="14.25" x14ac:dyDescent="0.2">
      <c r="A1406" s="5"/>
      <c r="B1406" s="5"/>
      <c r="C1406" s="5"/>
      <c r="D1406" s="5"/>
      <c r="E1406" s="5"/>
    </row>
    <row r="1407" spans="1:5" ht="14.25" x14ac:dyDescent="0.2">
      <c r="A1407" s="5"/>
      <c r="B1407" s="5"/>
      <c r="C1407" s="5"/>
      <c r="D1407" s="5"/>
      <c r="E1407" s="5"/>
    </row>
    <row r="1408" spans="1:5" ht="14.25" x14ac:dyDescent="0.2">
      <c r="A1408" s="5"/>
      <c r="B1408" s="5"/>
      <c r="C1408" s="5"/>
      <c r="D1408" s="5"/>
      <c r="E1408" s="5"/>
    </row>
    <row r="1409" spans="1:5" ht="14.25" x14ac:dyDescent="0.2">
      <c r="A1409" s="5"/>
      <c r="B1409" s="5"/>
      <c r="C1409" s="5"/>
      <c r="D1409" s="5"/>
      <c r="E1409" s="5"/>
    </row>
    <row r="1410" spans="1:5" ht="14.25" x14ac:dyDescent="0.2">
      <c r="A1410" s="5"/>
      <c r="B1410" s="5"/>
      <c r="C1410" s="5"/>
      <c r="D1410" s="5"/>
      <c r="E1410" s="5"/>
    </row>
    <row r="1411" spans="1:5" ht="14.25" x14ac:dyDescent="0.2">
      <c r="A1411" s="5"/>
      <c r="B1411" s="5"/>
      <c r="C1411" s="5"/>
      <c r="D1411" s="5"/>
      <c r="E1411" s="5"/>
    </row>
    <row r="1412" spans="1:5" ht="14.25" x14ac:dyDescent="0.2">
      <c r="A1412" s="5"/>
      <c r="B1412" s="5"/>
      <c r="C1412" s="5"/>
      <c r="D1412" s="5"/>
      <c r="E1412" s="5"/>
    </row>
    <row r="1413" spans="1:5" ht="14.25" x14ac:dyDescent="0.2">
      <c r="A1413" s="5"/>
      <c r="B1413" s="5"/>
      <c r="C1413" s="5"/>
      <c r="D1413" s="5"/>
      <c r="E1413" s="5"/>
    </row>
    <row r="1414" spans="1:5" ht="14.25" x14ac:dyDescent="0.2">
      <c r="A1414" s="5"/>
      <c r="B1414" s="5"/>
      <c r="C1414" s="5"/>
      <c r="D1414" s="5"/>
      <c r="E1414" s="5"/>
    </row>
    <row r="1415" spans="1:5" ht="14.25" x14ac:dyDescent="0.2">
      <c r="A1415" s="5"/>
      <c r="B1415" s="5"/>
      <c r="C1415" s="5"/>
      <c r="D1415" s="5"/>
      <c r="E1415" s="5"/>
    </row>
    <row r="1416" spans="1:5" ht="14.25" x14ac:dyDescent="0.2">
      <c r="A1416" s="5"/>
      <c r="B1416" s="5"/>
      <c r="C1416" s="5"/>
      <c r="D1416" s="5"/>
      <c r="E1416" s="5"/>
    </row>
    <row r="1417" spans="1:5" ht="14.25" x14ac:dyDescent="0.2">
      <c r="A1417" s="5"/>
      <c r="B1417" s="5"/>
      <c r="C1417" s="5"/>
      <c r="D1417" s="5"/>
      <c r="E1417" s="5"/>
    </row>
    <row r="1418" spans="1:5" ht="14.25" x14ac:dyDescent="0.2">
      <c r="A1418" s="5"/>
      <c r="B1418" s="5"/>
      <c r="C1418" s="5"/>
      <c r="D1418" s="5"/>
      <c r="E1418" s="5"/>
    </row>
    <row r="1419" spans="1:5" ht="14.25" x14ac:dyDescent="0.2">
      <c r="A1419" s="5"/>
      <c r="B1419" s="5"/>
      <c r="C1419" s="5"/>
      <c r="D1419" s="5"/>
      <c r="E1419" s="5"/>
    </row>
    <row r="1420" spans="1:5" ht="14.25" x14ac:dyDescent="0.2">
      <c r="A1420" s="5"/>
      <c r="B1420" s="5"/>
      <c r="C1420" s="5"/>
      <c r="D1420" s="5"/>
      <c r="E1420" s="5"/>
    </row>
    <row r="1421" spans="1:5" ht="14.25" x14ac:dyDescent="0.2">
      <c r="A1421" s="5"/>
      <c r="B1421" s="5"/>
      <c r="C1421" s="5"/>
      <c r="D1421" s="5"/>
      <c r="E1421" s="5"/>
    </row>
    <row r="1422" spans="1:5" ht="14.25" x14ac:dyDescent="0.2">
      <c r="A1422" s="5"/>
      <c r="B1422" s="5"/>
      <c r="C1422" s="5"/>
      <c r="D1422" s="5"/>
      <c r="E1422" s="5"/>
    </row>
    <row r="1423" spans="1:5" ht="14.25" x14ac:dyDescent="0.2">
      <c r="A1423" s="5"/>
      <c r="B1423" s="5"/>
      <c r="C1423" s="5"/>
      <c r="D1423" s="5"/>
      <c r="E1423" s="5"/>
    </row>
    <row r="1424" spans="1:5" ht="14.25" x14ac:dyDescent="0.2">
      <c r="A1424" s="5"/>
      <c r="B1424" s="5"/>
      <c r="C1424" s="5"/>
      <c r="D1424" s="5"/>
      <c r="E1424" s="5"/>
    </row>
    <row r="1425" spans="1:5" ht="14.25" x14ac:dyDescent="0.2">
      <c r="A1425" s="5"/>
      <c r="B1425" s="5"/>
      <c r="C1425" s="5"/>
      <c r="D1425" s="5"/>
      <c r="E1425" s="5"/>
    </row>
    <row r="1426" spans="1:5" ht="14.25" x14ac:dyDescent="0.2">
      <c r="A1426" s="5"/>
      <c r="B1426" s="5"/>
      <c r="C1426" s="5"/>
      <c r="D1426" s="5"/>
      <c r="E1426" s="5"/>
    </row>
    <row r="1427" spans="1:5" ht="14.25" x14ac:dyDescent="0.2">
      <c r="A1427" s="5"/>
      <c r="B1427" s="5"/>
      <c r="C1427" s="5"/>
      <c r="D1427" s="5"/>
      <c r="E1427" s="5"/>
    </row>
    <row r="1428" spans="1:5" ht="14.25" x14ac:dyDescent="0.2">
      <c r="A1428" s="5"/>
      <c r="B1428" s="5"/>
      <c r="C1428" s="5"/>
      <c r="D1428" s="5"/>
      <c r="E1428" s="5"/>
    </row>
    <row r="1429" spans="1:5" ht="14.25" x14ac:dyDescent="0.2">
      <c r="A1429" s="5"/>
      <c r="B1429" s="5"/>
      <c r="C1429" s="5"/>
      <c r="D1429" s="5"/>
      <c r="E1429" s="5"/>
    </row>
    <row r="1430" spans="1:5" ht="14.25" x14ac:dyDescent="0.2">
      <c r="A1430" s="5"/>
      <c r="B1430" s="5"/>
      <c r="C1430" s="5"/>
      <c r="D1430" s="5"/>
      <c r="E1430" s="5"/>
    </row>
    <row r="1431" spans="1:5" ht="14.25" x14ac:dyDescent="0.2">
      <c r="A1431" s="5"/>
      <c r="B1431" s="5"/>
      <c r="C1431" s="5"/>
      <c r="D1431" s="5"/>
      <c r="E1431" s="5"/>
    </row>
    <row r="1432" spans="1:5" ht="14.25" x14ac:dyDescent="0.2">
      <c r="A1432" s="5"/>
      <c r="B1432" s="5"/>
      <c r="C1432" s="5"/>
      <c r="D1432" s="5"/>
      <c r="E1432" s="5"/>
    </row>
    <row r="1433" spans="1:5" ht="14.25" x14ac:dyDescent="0.2">
      <c r="A1433" s="5"/>
      <c r="B1433" s="5"/>
      <c r="C1433" s="5"/>
      <c r="D1433" s="5"/>
      <c r="E1433" s="5"/>
    </row>
    <row r="1434" spans="1:5" ht="14.25" x14ac:dyDescent="0.2">
      <c r="A1434" s="5"/>
      <c r="B1434" s="5"/>
      <c r="C1434" s="5"/>
      <c r="D1434" s="5"/>
      <c r="E1434" s="5"/>
    </row>
    <row r="1435" spans="1:5" ht="14.25" x14ac:dyDescent="0.2">
      <c r="A1435" s="5"/>
      <c r="B1435" s="5"/>
      <c r="C1435" s="5"/>
      <c r="D1435" s="5"/>
      <c r="E1435" s="5"/>
    </row>
    <row r="1436" spans="1:5" ht="14.25" x14ac:dyDescent="0.2">
      <c r="A1436" s="5"/>
      <c r="B1436" s="5"/>
      <c r="C1436" s="5"/>
      <c r="D1436" s="5"/>
      <c r="E1436" s="5"/>
    </row>
    <row r="1437" spans="1:5" ht="14.25" x14ac:dyDescent="0.2">
      <c r="A1437" s="5"/>
      <c r="B1437" s="5"/>
      <c r="C1437" s="5"/>
      <c r="D1437" s="5"/>
      <c r="E1437" s="5"/>
    </row>
    <row r="1438" spans="1:5" ht="14.25" x14ac:dyDescent="0.2">
      <c r="A1438" s="5"/>
      <c r="B1438" s="5"/>
      <c r="C1438" s="5"/>
      <c r="D1438" s="5"/>
      <c r="E1438" s="5"/>
    </row>
    <row r="1439" spans="1:5" ht="14.25" x14ac:dyDescent="0.2">
      <c r="A1439" s="5"/>
      <c r="B1439" s="5"/>
      <c r="C1439" s="5"/>
      <c r="D1439" s="5"/>
      <c r="E1439" s="5"/>
    </row>
    <row r="1440" spans="1:5" ht="14.25" x14ac:dyDescent="0.2">
      <c r="A1440" s="5"/>
      <c r="B1440" s="5"/>
      <c r="C1440" s="5"/>
      <c r="D1440" s="5"/>
      <c r="E1440" s="5"/>
    </row>
    <row r="1441" spans="1:5" ht="14.25" x14ac:dyDescent="0.2">
      <c r="A1441" s="5"/>
      <c r="B1441" s="5"/>
      <c r="C1441" s="5"/>
      <c r="D1441" s="5"/>
      <c r="E1441" s="5"/>
    </row>
    <row r="1442" spans="1:5" ht="14.25" x14ac:dyDescent="0.2">
      <c r="A1442" s="5"/>
      <c r="B1442" s="5"/>
      <c r="C1442" s="5"/>
      <c r="D1442" s="5"/>
      <c r="E1442" s="5"/>
    </row>
    <row r="1443" spans="1:5" ht="14.25" x14ac:dyDescent="0.2">
      <c r="A1443" s="5"/>
      <c r="B1443" s="5"/>
      <c r="C1443" s="5"/>
      <c r="D1443" s="5"/>
      <c r="E1443" s="5"/>
    </row>
    <row r="1444" spans="1:5" ht="14.25" x14ac:dyDescent="0.2">
      <c r="A1444" s="5"/>
      <c r="B1444" s="5"/>
      <c r="C1444" s="5"/>
      <c r="D1444" s="5"/>
      <c r="E1444" s="5"/>
    </row>
    <row r="1445" spans="1:5" ht="14.25" x14ac:dyDescent="0.2">
      <c r="A1445" s="5"/>
      <c r="B1445" s="5"/>
      <c r="C1445" s="5"/>
      <c r="D1445" s="5"/>
      <c r="E1445" s="5"/>
    </row>
    <row r="1446" spans="1:5" ht="14.25" x14ac:dyDescent="0.2">
      <c r="A1446" s="5"/>
      <c r="B1446" s="5"/>
      <c r="C1446" s="5"/>
      <c r="D1446" s="5"/>
      <c r="E1446" s="5"/>
    </row>
    <row r="1447" spans="1:5" ht="14.25" x14ac:dyDescent="0.2">
      <c r="A1447" s="5"/>
      <c r="B1447" s="5"/>
      <c r="C1447" s="5"/>
      <c r="D1447" s="5"/>
      <c r="E1447" s="5"/>
    </row>
    <row r="1448" spans="1:5" ht="14.25" x14ac:dyDescent="0.2">
      <c r="A1448" s="5"/>
      <c r="B1448" s="5"/>
      <c r="C1448" s="5"/>
      <c r="D1448" s="5"/>
      <c r="E1448" s="5"/>
    </row>
    <row r="1449" spans="1:5" ht="14.25" x14ac:dyDescent="0.2">
      <c r="A1449" s="5"/>
      <c r="B1449" s="5"/>
      <c r="C1449" s="5"/>
      <c r="D1449" s="5"/>
      <c r="E1449" s="5"/>
    </row>
    <row r="1450" spans="1:5" ht="14.25" x14ac:dyDescent="0.2">
      <c r="A1450" s="5"/>
      <c r="B1450" s="5"/>
      <c r="C1450" s="5"/>
      <c r="D1450" s="5"/>
      <c r="E1450" s="5"/>
    </row>
    <row r="1451" spans="1:5" ht="14.25" x14ac:dyDescent="0.2">
      <c r="A1451" s="5"/>
      <c r="B1451" s="5"/>
      <c r="C1451" s="5"/>
      <c r="D1451" s="5"/>
      <c r="E1451" s="5"/>
    </row>
    <row r="1452" spans="1:5" ht="14.25" x14ac:dyDescent="0.2">
      <c r="A1452" s="5"/>
      <c r="B1452" s="5"/>
      <c r="C1452" s="5"/>
      <c r="D1452" s="5"/>
      <c r="E1452" s="5"/>
    </row>
    <row r="1453" spans="1:5" ht="14.25" x14ac:dyDescent="0.2">
      <c r="A1453" s="5"/>
      <c r="B1453" s="5"/>
      <c r="C1453" s="5"/>
      <c r="D1453" s="5"/>
      <c r="E1453" s="5"/>
    </row>
    <row r="1454" spans="1:5" ht="14.25" x14ac:dyDescent="0.2">
      <c r="A1454" s="5"/>
      <c r="B1454" s="5"/>
      <c r="C1454" s="5"/>
      <c r="D1454" s="5"/>
      <c r="E1454" s="5"/>
    </row>
    <row r="1455" spans="1:5" ht="14.25" x14ac:dyDescent="0.2">
      <c r="A1455" s="5"/>
      <c r="B1455" s="5"/>
      <c r="C1455" s="5"/>
      <c r="D1455" s="5"/>
      <c r="E1455" s="5"/>
    </row>
    <row r="1456" spans="1:5" ht="14.25" x14ac:dyDescent="0.2">
      <c r="A1456" s="5"/>
      <c r="B1456" s="5"/>
      <c r="C1456" s="5"/>
      <c r="D1456" s="5"/>
      <c r="E1456" s="5"/>
    </row>
    <row r="1457" spans="1:5" ht="14.25" x14ac:dyDescent="0.2">
      <c r="A1457" s="5"/>
      <c r="B1457" s="5"/>
      <c r="C1457" s="5"/>
      <c r="D1457" s="5"/>
      <c r="E1457" s="5"/>
    </row>
    <row r="1458" spans="1:5" ht="14.25" x14ac:dyDescent="0.2">
      <c r="A1458" s="5"/>
      <c r="B1458" s="5"/>
      <c r="C1458" s="5"/>
      <c r="D1458" s="5"/>
      <c r="E1458" s="5"/>
    </row>
    <row r="1459" spans="1:5" ht="14.25" x14ac:dyDescent="0.2">
      <c r="A1459" s="5"/>
      <c r="B1459" s="5"/>
      <c r="C1459" s="5"/>
      <c r="D1459" s="5"/>
      <c r="E1459" s="5"/>
    </row>
    <row r="1460" spans="1:5" ht="14.25" x14ac:dyDescent="0.2">
      <c r="A1460" s="5"/>
      <c r="B1460" s="5"/>
      <c r="C1460" s="5"/>
      <c r="D1460" s="5"/>
      <c r="E1460" s="5"/>
    </row>
    <row r="1461" spans="1:5" ht="14.25" x14ac:dyDescent="0.2">
      <c r="A1461" s="5"/>
      <c r="B1461" s="5"/>
      <c r="C1461" s="5"/>
      <c r="D1461" s="5"/>
      <c r="E1461" s="5"/>
    </row>
    <row r="1462" spans="1:5" ht="14.25" x14ac:dyDescent="0.2">
      <c r="A1462" s="5"/>
      <c r="B1462" s="5"/>
      <c r="C1462" s="5"/>
      <c r="D1462" s="5"/>
      <c r="E1462" s="5"/>
    </row>
    <row r="1463" spans="1:5" ht="14.25" x14ac:dyDescent="0.2">
      <c r="A1463" s="5"/>
      <c r="B1463" s="5"/>
      <c r="C1463" s="5"/>
      <c r="D1463" s="5"/>
      <c r="E1463" s="5"/>
    </row>
    <row r="1464" spans="1:5" ht="14.25" x14ac:dyDescent="0.2">
      <c r="A1464" s="5"/>
      <c r="B1464" s="5"/>
      <c r="C1464" s="5"/>
      <c r="D1464" s="5"/>
      <c r="E1464" s="5"/>
    </row>
    <row r="1465" spans="1:5" ht="14.25" x14ac:dyDescent="0.2">
      <c r="A1465" s="5"/>
      <c r="B1465" s="5"/>
      <c r="C1465" s="5"/>
      <c r="D1465" s="5"/>
      <c r="E1465" s="5"/>
    </row>
    <row r="1466" spans="1:5" ht="14.25" x14ac:dyDescent="0.2">
      <c r="A1466" s="5"/>
      <c r="B1466" s="5"/>
      <c r="C1466" s="5"/>
      <c r="D1466" s="5"/>
      <c r="E1466" s="5"/>
    </row>
    <row r="1467" spans="1:5" ht="14.25" x14ac:dyDescent="0.2">
      <c r="A1467" s="5"/>
      <c r="B1467" s="5"/>
      <c r="C1467" s="5"/>
      <c r="D1467" s="5"/>
      <c r="E1467" s="5"/>
    </row>
    <row r="1468" spans="1:5" ht="14.25" x14ac:dyDescent="0.2">
      <c r="A1468" s="5"/>
      <c r="B1468" s="5"/>
      <c r="C1468" s="5"/>
      <c r="D1468" s="5"/>
      <c r="E1468" s="5"/>
    </row>
    <row r="1469" spans="1:5" ht="14.25" x14ac:dyDescent="0.2">
      <c r="A1469" s="5"/>
      <c r="B1469" s="5"/>
      <c r="C1469" s="5"/>
      <c r="D1469" s="5"/>
      <c r="E1469" s="5"/>
    </row>
    <row r="1470" spans="1:5" ht="14.25" x14ac:dyDescent="0.2">
      <c r="A1470" s="5"/>
      <c r="B1470" s="5"/>
      <c r="C1470" s="5"/>
      <c r="D1470" s="5"/>
      <c r="E1470" s="5"/>
    </row>
    <row r="1471" spans="1:5" ht="14.25" x14ac:dyDescent="0.2">
      <c r="A1471" s="5"/>
      <c r="B1471" s="5"/>
      <c r="C1471" s="5"/>
      <c r="D1471" s="5"/>
      <c r="E1471" s="5"/>
    </row>
    <row r="1472" spans="1:5" ht="14.25" x14ac:dyDescent="0.2">
      <c r="A1472" s="5"/>
      <c r="B1472" s="5"/>
      <c r="C1472" s="5"/>
      <c r="D1472" s="5"/>
      <c r="E1472" s="5"/>
    </row>
    <row r="1473" spans="1:5" ht="14.25" x14ac:dyDescent="0.2">
      <c r="A1473" s="5"/>
      <c r="B1473" s="5"/>
      <c r="C1473" s="5"/>
      <c r="D1473" s="5"/>
      <c r="E1473" s="5"/>
    </row>
    <row r="1474" spans="1:5" ht="14.25" x14ac:dyDescent="0.2">
      <c r="A1474" s="5"/>
      <c r="B1474" s="5"/>
      <c r="C1474" s="5"/>
      <c r="D1474" s="5"/>
      <c r="E1474" s="5"/>
    </row>
    <row r="1475" spans="1:5" ht="14.25" x14ac:dyDescent="0.2">
      <c r="A1475" s="5"/>
      <c r="B1475" s="5"/>
      <c r="C1475" s="5"/>
      <c r="D1475" s="5"/>
      <c r="E1475" s="5"/>
    </row>
    <row r="1476" spans="1:5" ht="14.25" x14ac:dyDescent="0.2">
      <c r="A1476" s="5"/>
      <c r="B1476" s="5"/>
      <c r="C1476" s="5"/>
      <c r="D1476" s="5"/>
      <c r="E1476" s="5"/>
    </row>
    <row r="1477" spans="1:5" ht="14.25" x14ac:dyDescent="0.2">
      <c r="A1477" s="5"/>
      <c r="B1477" s="5"/>
      <c r="C1477" s="5"/>
      <c r="D1477" s="5"/>
      <c r="E1477" s="5"/>
    </row>
    <row r="1478" spans="1:5" ht="14.25" x14ac:dyDescent="0.2">
      <c r="A1478" s="5"/>
      <c r="B1478" s="5"/>
      <c r="C1478" s="5"/>
      <c r="D1478" s="5"/>
      <c r="E1478" s="5"/>
    </row>
    <row r="1479" spans="1:5" ht="14.25" x14ac:dyDescent="0.2">
      <c r="A1479" s="5"/>
      <c r="B1479" s="5"/>
      <c r="C1479" s="5"/>
      <c r="D1479" s="5"/>
      <c r="E1479" s="5"/>
    </row>
    <row r="1480" spans="1:5" ht="14.25" x14ac:dyDescent="0.2">
      <c r="A1480" s="5"/>
      <c r="B1480" s="5"/>
      <c r="C1480" s="5"/>
      <c r="D1480" s="5"/>
      <c r="E1480" s="5"/>
    </row>
    <row r="1481" spans="1:5" ht="14.25" x14ac:dyDescent="0.2">
      <c r="A1481" s="5"/>
      <c r="B1481" s="5"/>
      <c r="C1481" s="5"/>
      <c r="D1481" s="5"/>
      <c r="E1481" s="5"/>
    </row>
    <row r="1482" spans="1:5" ht="14.25" x14ac:dyDescent="0.2">
      <c r="A1482" s="5"/>
      <c r="B1482" s="5"/>
      <c r="C1482" s="5"/>
      <c r="D1482" s="5"/>
      <c r="E1482" s="5"/>
    </row>
    <row r="1483" spans="1:5" ht="14.25" x14ac:dyDescent="0.2">
      <c r="A1483" s="5"/>
      <c r="B1483" s="5"/>
      <c r="C1483" s="5"/>
      <c r="D1483" s="5"/>
      <c r="E1483" s="5"/>
    </row>
    <row r="1484" spans="1:5" ht="14.25" x14ac:dyDescent="0.2">
      <c r="A1484" s="5"/>
      <c r="B1484" s="5"/>
      <c r="C1484" s="5"/>
      <c r="D1484" s="5"/>
      <c r="E1484" s="5"/>
    </row>
    <row r="1485" spans="1:5" ht="14.25" x14ac:dyDescent="0.2">
      <c r="A1485" s="5"/>
      <c r="B1485" s="5"/>
      <c r="C1485" s="5"/>
      <c r="D1485" s="5"/>
      <c r="E1485" s="5"/>
    </row>
    <row r="1486" spans="1:5" ht="14.25" x14ac:dyDescent="0.2">
      <c r="A1486" s="5"/>
      <c r="B1486" s="5"/>
      <c r="C1486" s="5"/>
      <c r="D1486" s="5"/>
      <c r="E1486" s="5"/>
    </row>
    <row r="1487" spans="1:5" ht="14.25" x14ac:dyDescent="0.2">
      <c r="A1487" s="5"/>
      <c r="B1487" s="5"/>
      <c r="C1487" s="5"/>
      <c r="D1487" s="5"/>
      <c r="E1487" s="5"/>
    </row>
    <row r="1488" spans="1:5" ht="14.25" x14ac:dyDescent="0.2">
      <c r="A1488" s="5"/>
      <c r="B1488" s="5"/>
      <c r="C1488" s="5"/>
      <c r="D1488" s="5"/>
      <c r="E1488" s="5"/>
    </row>
    <row r="1489" spans="1:5" ht="14.25" x14ac:dyDescent="0.2">
      <c r="A1489" s="5"/>
      <c r="B1489" s="5"/>
      <c r="C1489" s="5"/>
      <c r="D1489" s="5"/>
      <c r="E1489" s="5"/>
    </row>
    <row r="1490" spans="1:5" ht="14.25" x14ac:dyDescent="0.2">
      <c r="A1490" s="5"/>
      <c r="B1490" s="5"/>
      <c r="C1490" s="5"/>
      <c r="D1490" s="5"/>
      <c r="E1490" s="5"/>
    </row>
    <row r="1491" spans="1:5" ht="14.25" x14ac:dyDescent="0.2">
      <c r="A1491" s="5"/>
      <c r="B1491" s="5"/>
      <c r="C1491" s="5"/>
      <c r="D1491" s="5"/>
      <c r="E1491" s="5"/>
    </row>
    <row r="1492" spans="1:5" ht="14.25" x14ac:dyDescent="0.2">
      <c r="A1492" s="5"/>
      <c r="B1492" s="5"/>
      <c r="C1492" s="5"/>
      <c r="D1492" s="5"/>
      <c r="E1492" s="5"/>
    </row>
    <row r="1493" spans="1:5" ht="14.25" x14ac:dyDescent="0.2">
      <c r="A1493" s="5"/>
      <c r="B1493" s="5"/>
      <c r="C1493" s="5"/>
      <c r="D1493" s="5"/>
      <c r="E1493" s="5"/>
    </row>
    <row r="1494" spans="1:5" ht="14.25" x14ac:dyDescent="0.2">
      <c r="A1494" s="5"/>
      <c r="B1494" s="5"/>
      <c r="C1494" s="5"/>
      <c r="D1494" s="5"/>
      <c r="E1494" s="5"/>
    </row>
    <row r="1495" spans="1:5" ht="14.25" x14ac:dyDescent="0.2">
      <c r="A1495" s="5"/>
      <c r="B1495" s="5"/>
      <c r="C1495" s="5"/>
      <c r="D1495" s="5"/>
      <c r="E1495" s="5"/>
    </row>
    <row r="1496" spans="1:5" ht="14.25" x14ac:dyDescent="0.2">
      <c r="A1496" s="5"/>
      <c r="B1496" s="5"/>
      <c r="C1496" s="5"/>
      <c r="D1496" s="5"/>
      <c r="E1496" s="5"/>
    </row>
    <row r="1497" spans="1:5" ht="14.25" x14ac:dyDescent="0.2">
      <c r="A1497" s="5"/>
      <c r="B1497" s="5"/>
      <c r="C1497" s="5"/>
      <c r="D1497" s="5"/>
      <c r="E1497" s="5"/>
    </row>
    <row r="1498" spans="1:5" ht="14.25" x14ac:dyDescent="0.2">
      <c r="A1498" s="5"/>
      <c r="B1498" s="5"/>
      <c r="C1498" s="5"/>
      <c r="D1498" s="5"/>
      <c r="E1498" s="5"/>
    </row>
    <row r="1499" spans="1:5" ht="14.25" x14ac:dyDescent="0.2">
      <c r="A1499" s="5"/>
      <c r="B1499" s="5"/>
      <c r="C1499" s="5"/>
      <c r="D1499" s="5"/>
      <c r="E1499" s="5"/>
    </row>
    <row r="1500" spans="1:5" ht="14.25" x14ac:dyDescent="0.2">
      <c r="A1500" s="5"/>
      <c r="B1500" s="5"/>
      <c r="C1500" s="5"/>
      <c r="D1500" s="5"/>
      <c r="E1500" s="5"/>
    </row>
    <row r="1501" spans="1:5" ht="14.25" x14ac:dyDescent="0.2">
      <c r="A1501" s="5"/>
      <c r="B1501" s="5"/>
      <c r="C1501" s="5"/>
      <c r="D1501" s="5"/>
      <c r="E1501" s="5"/>
    </row>
    <row r="1502" spans="1:5" ht="14.25" x14ac:dyDescent="0.2">
      <c r="A1502" s="5"/>
      <c r="B1502" s="5"/>
      <c r="C1502" s="5"/>
      <c r="D1502" s="5"/>
      <c r="E1502" s="5"/>
    </row>
    <row r="1503" spans="1:5" ht="14.25" x14ac:dyDescent="0.2">
      <c r="A1503" s="5"/>
      <c r="B1503" s="5"/>
      <c r="C1503" s="5"/>
      <c r="D1503" s="5"/>
      <c r="E1503" s="5"/>
    </row>
    <row r="1504" spans="1:5" ht="14.25" x14ac:dyDescent="0.2">
      <c r="A1504" s="5"/>
      <c r="B1504" s="5"/>
      <c r="C1504" s="5"/>
      <c r="D1504" s="5"/>
      <c r="E1504" s="5"/>
    </row>
    <row r="1505" spans="1:5" ht="14.25" x14ac:dyDescent="0.2">
      <c r="A1505" s="5"/>
      <c r="B1505" s="5"/>
      <c r="C1505" s="5"/>
      <c r="D1505" s="5"/>
      <c r="E1505" s="5"/>
    </row>
    <row r="1506" spans="1:5" ht="14.25" x14ac:dyDescent="0.2">
      <c r="A1506" s="5"/>
      <c r="B1506" s="5"/>
      <c r="C1506" s="5"/>
      <c r="D1506" s="5"/>
      <c r="E1506" s="5"/>
    </row>
    <row r="1507" spans="1:5" ht="14.25" x14ac:dyDescent="0.2">
      <c r="A1507" s="5"/>
      <c r="B1507" s="5"/>
      <c r="C1507" s="5"/>
      <c r="D1507" s="5"/>
      <c r="E1507" s="5"/>
    </row>
    <row r="1508" spans="1:5" ht="14.25" x14ac:dyDescent="0.2">
      <c r="A1508" s="5"/>
      <c r="B1508" s="5"/>
      <c r="C1508" s="5"/>
      <c r="D1508" s="5"/>
      <c r="E1508" s="5"/>
    </row>
    <row r="1509" spans="1:5" ht="14.25" x14ac:dyDescent="0.2">
      <c r="A1509" s="5"/>
      <c r="B1509" s="5"/>
      <c r="C1509" s="5"/>
      <c r="D1509" s="5"/>
      <c r="E1509" s="5"/>
    </row>
    <row r="1510" spans="1:5" ht="14.25" x14ac:dyDescent="0.2">
      <c r="A1510" s="5"/>
      <c r="B1510" s="5"/>
      <c r="C1510" s="5"/>
      <c r="D1510" s="5"/>
      <c r="E1510" s="5"/>
    </row>
    <row r="1511" spans="1:5" ht="14.25" x14ac:dyDescent="0.2">
      <c r="A1511" s="5"/>
      <c r="B1511" s="5"/>
      <c r="C1511" s="5"/>
      <c r="D1511" s="5"/>
      <c r="E1511" s="5"/>
    </row>
    <row r="1512" spans="1:5" ht="14.25" x14ac:dyDescent="0.2">
      <c r="A1512" s="5"/>
      <c r="B1512" s="5"/>
      <c r="C1512" s="5"/>
      <c r="D1512" s="5"/>
      <c r="E1512" s="5"/>
    </row>
    <row r="1513" spans="1:5" ht="14.25" x14ac:dyDescent="0.2">
      <c r="A1513" s="5"/>
      <c r="B1513" s="5"/>
      <c r="C1513" s="5"/>
      <c r="D1513" s="5"/>
      <c r="E1513" s="5"/>
    </row>
    <row r="1514" spans="1:5" ht="14.25" x14ac:dyDescent="0.2">
      <c r="A1514" s="5"/>
      <c r="B1514" s="5"/>
      <c r="C1514" s="5"/>
      <c r="D1514" s="5"/>
      <c r="E1514" s="5"/>
    </row>
    <row r="1515" spans="1:5" ht="14.25" x14ac:dyDescent="0.2">
      <c r="A1515" s="5"/>
      <c r="B1515" s="5"/>
      <c r="C1515" s="5"/>
      <c r="D1515" s="5"/>
      <c r="E1515" s="5"/>
    </row>
    <row r="1516" spans="1:5" ht="14.25" x14ac:dyDescent="0.2">
      <c r="A1516" s="5"/>
      <c r="B1516" s="5"/>
      <c r="C1516" s="5"/>
      <c r="D1516" s="5"/>
      <c r="E1516" s="5"/>
    </row>
    <row r="1517" spans="1:5" ht="14.25" x14ac:dyDescent="0.2">
      <c r="A1517" s="5"/>
      <c r="B1517" s="5"/>
      <c r="C1517" s="5"/>
      <c r="D1517" s="5"/>
      <c r="E1517" s="5"/>
    </row>
    <row r="1518" spans="1:5" ht="14.25" x14ac:dyDescent="0.2">
      <c r="A1518" s="5"/>
      <c r="B1518" s="5"/>
      <c r="C1518" s="5"/>
      <c r="D1518" s="5"/>
      <c r="E1518" s="5"/>
    </row>
    <row r="1519" spans="1:5" ht="14.25" x14ac:dyDescent="0.2">
      <c r="A1519" s="5"/>
      <c r="B1519" s="5"/>
      <c r="C1519" s="5"/>
      <c r="D1519" s="5"/>
      <c r="E1519" s="5"/>
    </row>
    <row r="1520" spans="1:5" ht="14.25" x14ac:dyDescent="0.2">
      <c r="A1520" s="5"/>
      <c r="B1520" s="5"/>
      <c r="C1520" s="5"/>
      <c r="D1520" s="5"/>
      <c r="E1520" s="5"/>
    </row>
    <row r="1521" spans="1:5" ht="14.25" x14ac:dyDescent="0.2">
      <c r="A1521" s="5"/>
      <c r="B1521" s="5"/>
      <c r="C1521" s="5"/>
      <c r="D1521" s="5"/>
      <c r="E1521" s="5"/>
    </row>
    <row r="1522" spans="1:5" ht="14.25" x14ac:dyDescent="0.2">
      <c r="A1522" s="5"/>
      <c r="B1522" s="5"/>
      <c r="C1522" s="5"/>
      <c r="D1522" s="5"/>
      <c r="E1522" s="5"/>
    </row>
    <row r="1523" spans="1:5" ht="14.25" x14ac:dyDescent="0.2">
      <c r="A1523" s="5"/>
      <c r="B1523" s="5"/>
      <c r="C1523" s="5"/>
      <c r="D1523" s="5"/>
      <c r="E1523" s="5"/>
    </row>
    <row r="1524" spans="1:5" ht="14.25" x14ac:dyDescent="0.2">
      <c r="A1524" s="5"/>
      <c r="B1524" s="5"/>
      <c r="C1524" s="5"/>
      <c r="D1524" s="5"/>
      <c r="E1524" s="5"/>
    </row>
    <row r="1525" spans="1:5" ht="14.25" x14ac:dyDescent="0.2">
      <c r="A1525" s="5"/>
      <c r="B1525" s="5"/>
      <c r="C1525" s="5"/>
      <c r="D1525" s="5"/>
      <c r="E1525" s="5"/>
    </row>
    <row r="1526" spans="1:5" ht="14.25" x14ac:dyDescent="0.2">
      <c r="A1526" s="5"/>
      <c r="B1526" s="5"/>
      <c r="C1526" s="5"/>
      <c r="D1526" s="5"/>
      <c r="E1526" s="5"/>
    </row>
    <row r="1527" spans="1:5" ht="14.25" x14ac:dyDescent="0.2">
      <c r="A1527" s="5"/>
      <c r="B1527" s="5"/>
      <c r="C1527" s="5"/>
      <c r="D1527" s="5"/>
      <c r="E1527" s="5"/>
    </row>
    <row r="1528" spans="1:5" ht="14.25" x14ac:dyDescent="0.2">
      <c r="A1528" s="5"/>
      <c r="B1528" s="5"/>
      <c r="C1528" s="5"/>
      <c r="D1528" s="5"/>
      <c r="E1528" s="5"/>
    </row>
    <row r="1529" spans="1:5" ht="14.25" x14ac:dyDescent="0.2">
      <c r="A1529" s="5"/>
      <c r="B1529" s="5"/>
      <c r="C1529" s="5"/>
      <c r="D1529" s="5"/>
      <c r="E1529" s="5"/>
    </row>
    <row r="1530" spans="1:5" ht="14.25" x14ac:dyDescent="0.2">
      <c r="A1530" s="5"/>
      <c r="B1530" s="5"/>
      <c r="C1530" s="5"/>
      <c r="D1530" s="5"/>
      <c r="E1530" s="5"/>
    </row>
    <row r="1531" spans="1:5" ht="14.25" x14ac:dyDescent="0.2">
      <c r="A1531" s="5"/>
      <c r="B1531" s="5"/>
      <c r="C1531" s="5"/>
      <c r="D1531" s="5"/>
      <c r="E1531" s="5"/>
    </row>
    <row r="1532" spans="1:5" ht="14.25" x14ac:dyDescent="0.2">
      <c r="A1532" s="5"/>
      <c r="B1532" s="5"/>
      <c r="C1532" s="5"/>
      <c r="D1532" s="5"/>
      <c r="E1532" s="5"/>
    </row>
    <row r="1533" spans="1:5" ht="14.25" x14ac:dyDescent="0.2">
      <c r="A1533" s="5"/>
      <c r="B1533" s="5"/>
      <c r="C1533" s="5"/>
      <c r="D1533" s="5"/>
      <c r="E1533" s="5"/>
    </row>
    <row r="1534" spans="1:5" ht="14.25" x14ac:dyDescent="0.2">
      <c r="A1534" s="5"/>
      <c r="B1534" s="5"/>
      <c r="C1534" s="5"/>
      <c r="D1534" s="5"/>
      <c r="E1534" s="5"/>
    </row>
    <row r="1535" spans="1:5" ht="14.25" x14ac:dyDescent="0.2">
      <c r="A1535" s="5"/>
      <c r="B1535" s="5"/>
      <c r="C1535" s="5"/>
      <c r="D1535" s="5"/>
      <c r="E1535" s="5"/>
    </row>
    <row r="1536" spans="1:5" ht="14.25" x14ac:dyDescent="0.2">
      <c r="A1536" s="5"/>
      <c r="B1536" s="5"/>
      <c r="C1536" s="5"/>
      <c r="D1536" s="5"/>
      <c r="E1536" s="5"/>
    </row>
    <row r="1537" spans="1:5" ht="14.25" x14ac:dyDescent="0.2">
      <c r="A1537" s="5"/>
      <c r="B1537" s="5"/>
      <c r="C1537" s="5"/>
      <c r="D1537" s="5"/>
      <c r="E1537" s="5"/>
    </row>
    <row r="1538" spans="1:5" ht="14.25" x14ac:dyDescent="0.2">
      <c r="A1538" s="5"/>
      <c r="B1538" s="5"/>
      <c r="C1538" s="5"/>
      <c r="D1538" s="5"/>
      <c r="E1538" s="5"/>
    </row>
    <row r="1539" spans="1:5" ht="14.25" x14ac:dyDescent="0.2">
      <c r="A1539" s="5"/>
      <c r="B1539" s="5"/>
      <c r="C1539" s="5"/>
      <c r="D1539" s="5"/>
      <c r="E1539" s="5"/>
    </row>
    <row r="1540" spans="1:5" ht="14.25" x14ac:dyDescent="0.2">
      <c r="A1540" s="5"/>
      <c r="B1540" s="5"/>
      <c r="C1540" s="5"/>
      <c r="D1540" s="5"/>
      <c r="E1540" s="5"/>
    </row>
    <row r="1541" spans="1:5" ht="14.25" x14ac:dyDescent="0.2">
      <c r="A1541" s="5"/>
      <c r="B1541" s="5"/>
      <c r="C1541" s="5"/>
      <c r="D1541" s="5"/>
      <c r="E1541" s="5"/>
    </row>
    <row r="1542" spans="1:5" ht="14.25" x14ac:dyDescent="0.2">
      <c r="A1542" s="5"/>
      <c r="B1542" s="5"/>
      <c r="C1542" s="5"/>
      <c r="D1542" s="5"/>
      <c r="E1542" s="5"/>
    </row>
    <row r="1543" spans="1:5" ht="14.25" x14ac:dyDescent="0.2">
      <c r="A1543" s="5"/>
      <c r="B1543" s="5"/>
      <c r="C1543" s="5"/>
      <c r="D1543" s="5"/>
      <c r="E1543" s="5"/>
    </row>
    <row r="1544" spans="1:5" ht="14.25" x14ac:dyDescent="0.2">
      <c r="A1544" s="5"/>
      <c r="B1544" s="5"/>
      <c r="C1544" s="5"/>
      <c r="D1544" s="5"/>
      <c r="E1544" s="5"/>
    </row>
    <row r="1545" spans="1:5" ht="14.25" x14ac:dyDescent="0.2">
      <c r="A1545" s="5"/>
      <c r="B1545" s="5"/>
      <c r="C1545" s="5"/>
      <c r="D1545" s="5"/>
      <c r="E1545" s="5"/>
    </row>
    <row r="1546" spans="1:5" ht="14.25" x14ac:dyDescent="0.2">
      <c r="A1546" s="5"/>
      <c r="B1546" s="5"/>
      <c r="C1546" s="5"/>
      <c r="D1546" s="5"/>
      <c r="E1546" s="5"/>
    </row>
    <row r="1547" spans="1:5" ht="14.25" x14ac:dyDescent="0.2">
      <c r="A1547" s="5"/>
      <c r="B1547" s="5"/>
      <c r="C1547" s="5"/>
      <c r="D1547" s="5"/>
      <c r="E1547" s="5"/>
    </row>
    <row r="1548" spans="1:5" ht="14.25" x14ac:dyDescent="0.2">
      <c r="A1548" s="5"/>
      <c r="B1548" s="5"/>
      <c r="C1548" s="5"/>
      <c r="D1548" s="5"/>
      <c r="E1548" s="5"/>
    </row>
    <row r="1549" spans="1:5" ht="14.25" x14ac:dyDescent="0.2">
      <c r="A1549" s="5"/>
      <c r="B1549" s="5"/>
      <c r="C1549" s="5"/>
      <c r="D1549" s="5"/>
      <c r="E1549" s="5"/>
    </row>
    <row r="1550" spans="1:5" ht="14.25" x14ac:dyDescent="0.2">
      <c r="A1550" s="5"/>
      <c r="B1550" s="5"/>
      <c r="C1550" s="5"/>
      <c r="D1550" s="5"/>
      <c r="E1550" s="5"/>
    </row>
    <row r="1551" spans="1:5" ht="14.25" x14ac:dyDescent="0.2">
      <c r="A1551" s="5"/>
      <c r="B1551" s="5"/>
      <c r="C1551" s="5"/>
      <c r="D1551" s="5"/>
      <c r="E1551" s="5"/>
    </row>
    <row r="1552" spans="1:5" ht="14.25" x14ac:dyDescent="0.2">
      <c r="A1552" s="5"/>
      <c r="B1552" s="5"/>
      <c r="C1552" s="5"/>
      <c r="D1552" s="5"/>
      <c r="E1552" s="5"/>
    </row>
    <row r="1553" spans="1:5" ht="14.25" x14ac:dyDescent="0.2">
      <c r="A1553" s="5"/>
      <c r="B1553" s="5"/>
      <c r="C1553" s="5"/>
      <c r="D1553" s="5"/>
      <c r="E1553" s="5"/>
    </row>
    <row r="1554" spans="1:5" ht="14.25" x14ac:dyDescent="0.2">
      <c r="A1554" s="5"/>
      <c r="B1554" s="5"/>
      <c r="C1554" s="5"/>
      <c r="D1554" s="5"/>
      <c r="E1554" s="5"/>
    </row>
    <row r="1555" spans="1:5" ht="14.25" x14ac:dyDescent="0.2">
      <c r="A1555" s="5"/>
      <c r="B1555" s="5"/>
      <c r="C1555" s="5"/>
      <c r="D1555" s="5"/>
      <c r="E1555" s="5"/>
    </row>
    <row r="1556" spans="1:5" ht="14.25" x14ac:dyDescent="0.2">
      <c r="A1556" s="5"/>
      <c r="B1556" s="5"/>
      <c r="C1556" s="5"/>
      <c r="D1556" s="5"/>
      <c r="E1556" s="5"/>
    </row>
    <row r="1557" spans="1:5" ht="14.25" x14ac:dyDescent="0.2">
      <c r="A1557" s="5"/>
      <c r="B1557" s="5"/>
      <c r="C1557" s="5"/>
      <c r="D1557" s="5"/>
      <c r="E1557" s="5"/>
    </row>
    <row r="1558" spans="1:5" ht="14.25" x14ac:dyDescent="0.2">
      <c r="A1558" s="5"/>
      <c r="B1558" s="5"/>
      <c r="C1558" s="5"/>
      <c r="D1558" s="5"/>
      <c r="E1558" s="5"/>
    </row>
    <row r="1559" spans="1:5" ht="14.25" x14ac:dyDescent="0.2">
      <c r="A1559" s="5"/>
      <c r="B1559" s="5"/>
      <c r="C1559" s="5"/>
      <c r="D1559" s="5"/>
      <c r="E1559" s="5"/>
    </row>
    <row r="1560" spans="1:5" ht="14.25" x14ac:dyDescent="0.2">
      <c r="A1560" s="5"/>
      <c r="B1560" s="5"/>
      <c r="C1560" s="5"/>
      <c r="D1560" s="5"/>
      <c r="E1560" s="5"/>
    </row>
    <row r="1561" spans="1:5" ht="14.25" x14ac:dyDescent="0.2">
      <c r="A1561" s="5"/>
      <c r="B1561" s="5"/>
      <c r="C1561" s="5"/>
      <c r="D1561" s="5"/>
      <c r="E1561" s="5"/>
    </row>
    <row r="1562" spans="1:5" ht="14.25" x14ac:dyDescent="0.2">
      <c r="A1562" s="5"/>
      <c r="B1562" s="5"/>
      <c r="C1562" s="5"/>
      <c r="D1562" s="5"/>
      <c r="E1562" s="5"/>
    </row>
    <row r="1563" spans="1:5" ht="14.25" x14ac:dyDescent="0.2">
      <c r="A1563" s="5"/>
      <c r="B1563" s="5"/>
      <c r="C1563" s="5"/>
      <c r="D1563" s="5"/>
      <c r="E1563" s="5"/>
    </row>
    <row r="1564" spans="1:5" ht="14.25" x14ac:dyDescent="0.2">
      <c r="A1564" s="5"/>
      <c r="B1564" s="5"/>
      <c r="C1564" s="5"/>
      <c r="D1564" s="5"/>
      <c r="E1564" s="5"/>
    </row>
    <row r="1565" spans="1:5" ht="14.25" x14ac:dyDescent="0.2">
      <c r="A1565" s="5"/>
      <c r="B1565" s="5"/>
      <c r="C1565" s="5"/>
      <c r="D1565" s="5"/>
      <c r="E1565" s="5"/>
    </row>
    <row r="1566" spans="1:5" ht="14.25" x14ac:dyDescent="0.2">
      <c r="A1566" s="5"/>
      <c r="B1566" s="5"/>
      <c r="C1566" s="5"/>
      <c r="D1566" s="5"/>
      <c r="E1566" s="5"/>
    </row>
    <row r="1567" spans="1:5" ht="14.25" x14ac:dyDescent="0.2">
      <c r="A1567" s="5"/>
      <c r="B1567" s="5"/>
      <c r="C1567" s="5"/>
      <c r="D1567" s="5"/>
      <c r="E1567" s="5"/>
    </row>
    <row r="1568" spans="1:5" ht="14.25" x14ac:dyDescent="0.2">
      <c r="A1568" s="5"/>
      <c r="B1568" s="5"/>
      <c r="C1568" s="5"/>
      <c r="D1568" s="5"/>
      <c r="E1568" s="5"/>
    </row>
    <row r="1569" spans="1:5" ht="14.25" x14ac:dyDescent="0.2">
      <c r="A1569" s="5"/>
      <c r="B1569" s="5"/>
      <c r="C1569" s="5"/>
      <c r="D1569" s="5"/>
      <c r="E1569" s="5"/>
    </row>
    <row r="1570" spans="1:5" ht="14.25" x14ac:dyDescent="0.2">
      <c r="A1570" s="5"/>
      <c r="B1570" s="5"/>
      <c r="C1570" s="5"/>
      <c r="D1570" s="5"/>
      <c r="E1570" s="5"/>
    </row>
    <row r="1571" spans="1:5" ht="14.25" x14ac:dyDescent="0.2">
      <c r="A1571" s="5"/>
      <c r="B1571" s="5"/>
      <c r="C1571" s="5"/>
      <c r="D1571" s="5"/>
      <c r="E1571" s="5"/>
    </row>
    <row r="1572" spans="1:5" ht="14.25" x14ac:dyDescent="0.2">
      <c r="A1572" s="5"/>
      <c r="B1572" s="5"/>
      <c r="C1572" s="5"/>
      <c r="D1572" s="5"/>
      <c r="E1572" s="5"/>
    </row>
    <row r="1573" spans="1:5" ht="14.25" x14ac:dyDescent="0.2">
      <c r="A1573" s="5"/>
      <c r="B1573" s="5"/>
      <c r="C1573" s="5"/>
      <c r="D1573" s="5"/>
      <c r="E1573" s="5"/>
    </row>
    <row r="1574" spans="1:5" ht="14.25" x14ac:dyDescent="0.2">
      <c r="A1574" s="5"/>
      <c r="B1574" s="5"/>
      <c r="C1574" s="5"/>
      <c r="D1574" s="5"/>
      <c r="E1574" s="5"/>
    </row>
    <row r="1575" spans="1:5" ht="14.25" x14ac:dyDescent="0.2">
      <c r="A1575" s="5"/>
      <c r="B1575" s="5"/>
      <c r="C1575" s="5"/>
      <c r="D1575" s="5"/>
      <c r="E1575" s="5"/>
    </row>
    <row r="1576" spans="1:5" ht="14.25" x14ac:dyDescent="0.2">
      <c r="A1576" s="5"/>
      <c r="B1576" s="5"/>
      <c r="C1576" s="5"/>
      <c r="D1576" s="5"/>
      <c r="E1576" s="5"/>
    </row>
    <row r="1577" spans="1:5" ht="14.25" x14ac:dyDescent="0.2">
      <c r="A1577" s="5"/>
      <c r="B1577" s="5"/>
      <c r="C1577" s="5"/>
      <c r="D1577" s="5"/>
      <c r="E1577" s="5"/>
    </row>
    <row r="1578" spans="1:5" ht="14.25" x14ac:dyDescent="0.2">
      <c r="A1578" s="5"/>
      <c r="B1578" s="5"/>
      <c r="C1578" s="5"/>
      <c r="D1578" s="5"/>
      <c r="E1578" s="5"/>
    </row>
    <row r="1579" spans="1:5" ht="14.25" x14ac:dyDescent="0.2">
      <c r="A1579" s="5"/>
      <c r="B1579" s="5"/>
      <c r="C1579" s="5"/>
      <c r="D1579" s="5"/>
      <c r="E1579" s="5"/>
    </row>
    <row r="1580" spans="1:5" ht="14.25" x14ac:dyDescent="0.2">
      <c r="A1580" s="5"/>
      <c r="B1580" s="5"/>
      <c r="C1580" s="5"/>
      <c r="D1580" s="5"/>
      <c r="E1580" s="5"/>
    </row>
    <row r="1581" spans="1:5" ht="14.25" x14ac:dyDescent="0.2">
      <c r="A1581" s="5"/>
      <c r="B1581" s="5"/>
      <c r="C1581" s="5"/>
      <c r="D1581" s="5"/>
      <c r="E1581" s="5"/>
    </row>
    <row r="1582" spans="1:5" ht="14.25" x14ac:dyDescent="0.2">
      <c r="A1582" s="5"/>
      <c r="B1582" s="5"/>
      <c r="C1582" s="5"/>
      <c r="D1582" s="5"/>
      <c r="E1582" s="5"/>
    </row>
    <row r="1583" spans="1:5" ht="14.25" x14ac:dyDescent="0.2">
      <c r="A1583" s="5"/>
      <c r="B1583" s="5"/>
      <c r="C1583" s="5"/>
      <c r="D1583" s="5"/>
      <c r="E1583" s="5"/>
    </row>
    <row r="1584" spans="1:5" ht="14.25" x14ac:dyDescent="0.2">
      <c r="A1584" s="5"/>
      <c r="B1584" s="5"/>
      <c r="C1584" s="5"/>
      <c r="D1584" s="5"/>
      <c r="E1584" s="5"/>
    </row>
    <row r="1585" spans="1:5" ht="14.25" x14ac:dyDescent="0.2">
      <c r="A1585" s="5"/>
      <c r="B1585" s="5"/>
      <c r="C1585" s="5"/>
      <c r="D1585" s="5"/>
      <c r="E1585" s="5"/>
    </row>
    <row r="1586" spans="1:5" ht="14.25" x14ac:dyDescent="0.2">
      <c r="A1586" s="5"/>
      <c r="B1586" s="5"/>
      <c r="C1586" s="5"/>
      <c r="D1586" s="5"/>
      <c r="E1586" s="5"/>
    </row>
    <row r="1587" spans="1:5" ht="14.25" x14ac:dyDescent="0.2">
      <c r="A1587" s="5"/>
      <c r="B1587" s="5"/>
      <c r="C1587" s="5"/>
      <c r="D1587" s="5"/>
      <c r="E1587" s="5"/>
    </row>
    <row r="1588" spans="1:5" ht="14.25" x14ac:dyDescent="0.2">
      <c r="A1588" s="5"/>
      <c r="B1588" s="5"/>
      <c r="C1588" s="5"/>
      <c r="D1588" s="5"/>
      <c r="E1588" s="5"/>
    </row>
    <row r="1589" spans="1:5" ht="14.25" x14ac:dyDescent="0.2">
      <c r="A1589" s="5"/>
      <c r="B1589" s="5"/>
      <c r="C1589" s="5"/>
      <c r="D1589" s="5"/>
      <c r="E1589" s="5"/>
    </row>
    <row r="1590" spans="1:5" ht="14.25" x14ac:dyDescent="0.2">
      <c r="A1590" s="5"/>
      <c r="B1590" s="5"/>
      <c r="C1590" s="5"/>
      <c r="D1590" s="5"/>
      <c r="E1590" s="5"/>
    </row>
    <row r="1591" spans="1:5" ht="14.25" x14ac:dyDescent="0.2">
      <c r="A1591" s="5"/>
      <c r="B1591" s="5"/>
      <c r="C1591" s="5"/>
      <c r="D1591" s="5"/>
      <c r="E1591" s="5"/>
    </row>
    <row r="1592" spans="1:5" ht="14.25" x14ac:dyDescent="0.2">
      <c r="A1592" s="5"/>
      <c r="B1592" s="5"/>
      <c r="C1592" s="5"/>
      <c r="D1592" s="5"/>
      <c r="E1592" s="5"/>
    </row>
    <row r="1593" spans="1:5" ht="14.25" x14ac:dyDescent="0.2">
      <c r="A1593" s="5"/>
      <c r="B1593" s="5"/>
      <c r="C1593" s="5"/>
      <c r="D1593" s="5"/>
      <c r="E1593" s="5"/>
    </row>
    <row r="1594" spans="1:5" ht="14.25" x14ac:dyDescent="0.2">
      <c r="A1594" s="5"/>
      <c r="B1594" s="5"/>
      <c r="C1594" s="5"/>
      <c r="D1594" s="5"/>
      <c r="E1594" s="5"/>
    </row>
    <row r="1595" spans="1:5" ht="14.25" x14ac:dyDescent="0.2">
      <c r="A1595" s="5"/>
      <c r="B1595" s="5"/>
      <c r="C1595" s="5"/>
      <c r="D1595" s="5"/>
      <c r="E1595" s="5"/>
    </row>
    <row r="1596" spans="1:5" ht="14.25" x14ac:dyDescent="0.2">
      <c r="A1596" s="5"/>
      <c r="B1596" s="5"/>
      <c r="C1596" s="5"/>
      <c r="D1596" s="5"/>
      <c r="E1596" s="5"/>
    </row>
    <row r="1597" spans="1:5" ht="14.25" x14ac:dyDescent="0.2">
      <c r="A1597" s="5"/>
      <c r="B1597" s="5"/>
      <c r="C1597" s="5"/>
      <c r="D1597" s="5"/>
      <c r="E1597" s="5"/>
    </row>
    <row r="1598" spans="1:5" ht="14.25" x14ac:dyDescent="0.2">
      <c r="A1598" s="5"/>
      <c r="B1598" s="5"/>
      <c r="C1598" s="5"/>
      <c r="D1598" s="5"/>
      <c r="E1598" s="5"/>
    </row>
    <row r="1599" spans="1:5" ht="14.25" x14ac:dyDescent="0.2">
      <c r="A1599" s="5"/>
      <c r="B1599" s="5"/>
      <c r="C1599" s="5"/>
      <c r="D1599" s="5"/>
      <c r="E1599" s="5"/>
    </row>
    <row r="1600" spans="1:5" ht="14.25" x14ac:dyDescent="0.2">
      <c r="A1600" s="5"/>
      <c r="B1600" s="5"/>
      <c r="C1600" s="5"/>
      <c r="D1600" s="5"/>
      <c r="E1600" s="5"/>
    </row>
    <row r="1601" spans="1:5" ht="14.25" x14ac:dyDescent="0.2">
      <c r="A1601" s="5"/>
      <c r="B1601" s="5"/>
      <c r="C1601" s="5"/>
      <c r="D1601" s="5"/>
      <c r="E1601" s="5"/>
    </row>
    <row r="1602" spans="1:5" ht="14.25" x14ac:dyDescent="0.2">
      <c r="A1602" s="5"/>
      <c r="B1602" s="5"/>
      <c r="C1602" s="5"/>
      <c r="D1602" s="5"/>
      <c r="E1602" s="5"/>
    </row>
    <row r="1603" spans="1:5" ht="14.25" x14ac:dyDescent="0.2">
      <c r="A1603" s="5"/>
      <c r="B1603" s="5"/>
      <c r="C1603" s="5"/>
      <c r="D1603" s="5"/>
      <c r="E1603" s="5"/>
    </row>
    <row r="1604" spans="1:5" ht="14.25" x14ac:dyDescent="0.2">
      <c r="A1604" s="5"/>
      <c r="B1604" s="5"/>
      <c r="C1604" s="5"/>
      <c r="D1604" s="5"/>
      <c r="E1604" s="5"/>
    </row>
    <row r="1605" spans="1:5" ht="14.25" x14ac:dyDescent="0.2">
      <c r="A1605" s="5"/>
      <c r="B1605" s="5"/>
      <c r="C1605" s="5"/>
      <c r="D1605" s="5"/>
      <c r="E1605" s="5"/>
    </row>
    <row r="1606" spans="1:5" ht="14.25" x14ac:dyDescent="0.2">
      <c r="A1606" s="5"/>
      <c r="B1606" s="5"/>
      <c r="C1606" s="5"/>
      <c r="D1606" s="5"/>
      <c r="E1606" s="5"/>
    </row>
    <row r="1607" spans="1:5" ht="14.25" x14ac:dyDescent="0.2">
      <c r="A1607" s="5"/>
      <c r="B1607" s="5"/>
      <c r="C1607" s="5"/>
      <c r="D1607" s="5"/>
      <c r="E1607" s="5"/>
    </row>
    <row r="1608" spans="1:5" ht="14.25" x14ac:dyDescent="0.2">
      <c r="A1608" s="5"/>
      <c r="B1608" s="5"/>
      <c r="C1608" s="5"/>
      <c r="D1608" s="5"/>
      <c r="E1608" s="5"/>
    </row>
    <row r="1609" spans="1:5" ht="14.25" x14ac:dyDescent="0.2">
      <c r="A1609" s="5"/>
      <c r="B1609" s="5"/>
      <c r="C1609" s="5"/>
      <c r="D1609" s="5"/>
      <c r="E1609" s="5"/>
    </row>
    <row r="1610" spans="1:5" ht="14.25" x14ac:dyDescent="0.2">
      <c r="A1610" s="5"/>
      <c r="B1610" s="5"/>
      <c r="C1610" s="5"/>
      <c r="D1610" s="5"/>
      <c r="E1610" s="5"/>
    </row>
    <row r="1611" spans="1:5" ht="14.25" x14ac:dyDescent="0.2">
      <c r="A1611" s="5"/>
      <c r="B1611" s="5"/>
      <c r="C1611" s="5"/>
      <c r="D1611" s="5"/>
      <c r="E1611" s="5"/>
    </row>
    <row r="1612" spans="1:5" ht="14.25" x14ac:dyDescent="0.2">
      <c r="A1612" s="5"/>
      <c r="B1612" s="5"/>
      <c r="C1612" s="5"/>
      <c r="D1612" s="5"/>
      <c r="E1612" s="5"/>
    </row>
    <row r="1613" spans="1:5" ht="14.25" x14ac:dyDescent="0.2">
      <c r="A1613" s="5"/>
      <c r="B1613" s="5"/>
      <c r="C1613" s="5"/>
      <c r="D1613" s="5"/>
      <c r="E1613" s="5"/>
    </row>
    <row r="1614" spans="1:5" ht="14.25" x14ac:dyDescent="0.2">
      <c r="A1614" s="5"/>
      <c r="B1614" s="5"/>
      <c r="C1614" s="5"/>
      <c r="D1614" s="5"/>
      <c r="E1614" s="5"/>
    </row>
    <row r="1615" spans="1:5" ht="14.25" x14ac:dyDescent="0.2">
      <c r="A1615" s="5"/>
      <c r="B1615" s="5"/>
      <c r="C1615" s="5"/>
      <c r="D1615" s="5"/>
      <c r="E1615" s="5"/>
    </row>
    <row r="1616" spans="1:5" ht="14.25" x14ac:dyDescent="0.2">
      <c r="A1616" s="5"/>
      <c r="B1616" s="5"/>
      <c r="C1616" s="5"/>
      <c r="D1616" s="5"/>
      <c r="E1616" s="5"/>
    </row>
    <row r="1617" spans="1:5" ht="14.25" x14ac:dyDescent="0.2">
      <c r="A1617" s="5"/>
      <c r="B1617" s="5"/>
      <c r="C1617" s="5"/>
      <c r="D1617" s="5"/>
      <c r="E1617" s="5"/>
    </row>
    <row r="1618" spans="1:5" ht="14.25" x14ac:dyDescent="0.2">
      <c r="A1618" s="5"/>
      <c r="B1618" s="5"/>
      <c r="C1618" s="5"/>
      <c r="D1618" s="5"/>
      <c r="E1618" s="5"/>
    </row>
    <row r="1619" spans="1:5" ht="14.25" x14ac:dyDescent="0.2">
      <c r="A1619" s="5"/>
      <c r="B1619" s="5"/>
      <c r="C1619" s="5"/>
      <c r="D1619" s="5"/>
      <c r="E1619" s="5"/>
    </row>
    <row r="1620" spans="1:5" ht="14.25" x14ac:dyDescent="0.2">
      <c r="A1620" s="5"/>
      <c r="B1620" s="5"/>
      <c r="C1620" s="5"/>
      <c r="D1620" s="5"/>
      <c r="E1620" s="5"/>
    </row>
    <row r="1621" spans="1:5" ht="14.25" x14ac:dyDescent="0.2">
      <c r="A1621" s="5"/>
      <c r="B1621" s="5"/>
      <c r="C1621" s="5"/>
      <c r="D1621" s="5"/>
      <c r="E1621" s="5"/>
    </row>
    <row r="1622" spans="1:5" ht="14.25" x14ac:dyDescent="0.2">
      <c r="A1622" s="5"/>
      <c r="B1622" s="5"/>
      <c r="C1622" s="5"/>
      <c r="D1622" s="5"/>
      <c r="E1622" s="5"/>
    </row>
    <row r="1623" spans="1:5" ht="14.25" x14ac:dyDescent="0.2">
      <c r="A1623" s="5"/>
      <c r="B1623" s="5"/>
      <c r="C1623" s="5"/>
      <c r="D1623" s="5"/>
      <c r="E1623" s="5"/>
    </row>
    <row r="1624" spans="1:5" ht="14.25" x14ac:dyDescent="0.2">
      <c r="A1624" s="5"/>
      <c r="B1624" s="5"/>
      <c r="C1624" s="5"/>
      <c r="D1624" s="5"/>
      <c r="E1624" s="5"/>
    </row>
    <row r="1625" spans="1:5" ht="14.25" x14ac:dyDescent="0.2">
      <c r="A1625" s="5"/>
      <c r="B1625" s="5"/>
      <c r="C1625" s="5"/>
      <c r="D1625" s="5"/>
      <c r="E1625" s="5"/>
    </row>
    <row r="1626" spans="1:5" ht="14.25" x14ac:dyDescent="0.2">
      <c r="A1626" s="5"/>
      <c r="B1626" s="5"/>
      <c r="C1626" s="5"/>
      <c r="D1626" s="5"/>
      <c r="E1626" s="5"/>
    </row>
    <row r="1627" spans="1:5" ht="14.25" x14ac:dyDescent="0.2">
      <c r="A1627" s="5"/>
      <c r="B1627" s="5"/>
      <c r="C1627" s="5"/>
      <c r="D1627" s="5"/>
      <c r="E1627" s="5"/>
    </row>
    <row r="1628" spans="1:5" ht="14.25" x14ac:dyDescent="0.2">
      <c r="A1628" s="5"/>
      <c r="B1628" s="5"/>
      <c r="C1628" s="5"/>
      <c r="D1628" s="5"/>
      <c r="E1628" s="5"/>
    </row>
    <row r="1629" spans="1:5" ht="14.25" x14ac:dyDescent="0.2">
      <c r="A1629" s="5"/>
      <c r="B1629" s="5"/>
      <c r="C1629" s="5"/>
      <c r="D1629" s="5"/>
      <c r="E1629" s="5"/>
    </row>
    <row r="1630" spans="1:5" ht="14.25" x14ac:dyDescent="0.2">
      <c r="A1630" s="5"/>
      <c r="B1630" s="5"/>
      <c r="C1630" s="5"/>
      <c r="D1630" s="5"/>
      <c r="E1630" s="5"/>
    </row>
    <row r="1631" spans="1:5" ht="14.25" x14ac:dyDescent="0.2">
      <c r="A1631" s="5"/>
      <c r="B1631" s="5"/>
      <c r="C1631" s="5"/>
      <c r="D1631" s="5"/>
      <c r="E1631" s="5"/>
    </row>
    <row r="1632" spans="1:5" ht="14.25" x14ac:dyDescent="0.2">
      <c r="A1632" s="5"/>
      <c r="B1632" s="5"/>
      <c r="C1632" s="5"/>
      <c r="D1632" s="5"/>
      <c r="E1632" s="5"/>
    </row>
    <row r="1633" spans="1:5" ht="14.25" x14ac:dyDescent="0.2">
      <c r="A1633" s="5"/>
      <c r="B1633" s="5"/>
      <c r="C1633" s="5"/>
      <c r="D1633" s="5"/>
      <c r="E1633" s="5"/>
    </row>
    <row r="1634" spans="1:5" ht="14.25" x14ac:dyDescent="0.2">
      <c r="A1634" s="5"/>
      <c r="B1634" s="5"/>
      <c r="C1634" s="5"/>
      <c r="D1634" s="5"/>
      <c r="E1634" s="5"/>
    </row>
    <row r="1635" spans="1:5" ht="14.25" x14ac:dyDescent="0.2">
      <c r="A1635" s="5"/>
      <c r="B1635" s="5"/>
      <c r="C1635" s="5"/>
      <c r="D1635" s="5"/>
      <c r="E1635" s="5"/>
    </row>
    <row r="1636" spans="1:5" ht="14.25" x14ac:dyDescent="0.2">
      <c r="A1636" s="5"/>
      <c r="B1636" s="5"/>
      <c r="C1636" s="5"/>
      <c r="D1636" s="5"/>
      <c r="E1636" s="5"/>
    </row>
    <row r="1637" spans="1:5" ht="14.25" x14ac:dyDescent="0.2">
      <c r="A1637" s="5"/>
      <c r="B1637" s="5"/>
      <c r="C1637" s="5"/>
      <c r="D1637" s="5"/>
      <c r="E1637" s="5"/>
    </row>
    <row r="1638" spans="1:5" ht="14.25" x14ac:dyDescent="0.2">
      <c r="A1638" s="5"/>
      <c r="B1638" s="5"/>
      <c r="C1638" s="5"/>
      <c r="D1638" s="5"/>
      <c r="E1638" s="5"/>
    </row>
    <row r="1639" spans="1:5" ht="14.25" x14ac:dyDescent="0.2">
      <c r="A1639" s="5"/>
      <c r="B1639" s="5"/>
      <c r="C1639" s="5"/>
      <c r="D1639" s="5"/>
      <c r="E1639" s="5"/>
    </row>
    <row r="1640" spans="1:5" ht="14.25" x14ac:dyDescent="0.2">
      <c r="A1640" s="5"/>
      <c r="B1640" s="5"/>
      <c r="C1640" s="5"/>
      <c r="D1640" s="5"/>
      <c r="E1640" s="5"/>
    </row>
    <row r="1641" spans="1:5" ht="14.25" x14ac:dyDescent="0.2">
      <c r="A1641" s="5"/>
      <c r="B1641" s="5"/>
      <c r="C1641" s="5"/>
      <c r="D1641" s="5"/>
      <c r="E1641" s="5"/>
    </row>
    <row r="1642" spans="1:5" ht="14.25" x14ac:dyDescent="0.2">
      <c r="A1642" s="5"/>
      <c r="B1642" s="5"/>
      <c r="C1642" s="5"/>
      <c r="D1642" s="5"/>
      <c r="E1642" s="5"/>
    </row>
    <row r="1643" spans="1:5" ht="14.25" x14ac:dyDescent="0.2">
      <c r="A1643" s="5"/>
      <c r="B1643" s="5"/>
      <c r="C1643" s="5"/>
      <c r="D1643" s="5"/>
      <c r="E1643" s="5"/>
    </row>
    <row r="1644" spans="1:5" ht="14.25" x14ac:dyDescent="0.2">
      <c r="A1644" s="5"/>
      <c r="B1644" s="5"/>
      <c r="C1644" s="5"/>
      <c r="D1644" s="5"/>
      <c r="E1644" s="5"/>
    </row>
    <row r="1645" spans="1:5" ht="14.25" x14ac:dyDescent="0.2">
      <c r="A1645" s="5"/>
      <c r="B1645" s="5"/>
      <c r="C1645" s="5"/>
      <c r="D1645" s="5"/>
      <c r="E1645" s="5"/>
    </row>
    <row r="1646" spans="1:5" ht="14.25" x14ac:dyDescent="0.2">
      <c r="A1646" s="5"/>
      <c r="B1646" s="5"/>
      <c r="C1646" s="5"/>
      <c r="D1646" s="5"/>
      <c r="E1646" s="5"/>
    </row>
    <row r="1647" spans="1:5" ht="14.25" x14ac:dyDescent="0.2">
      <c r="A1647" s="5"/>
      <c r="B1647" s="5"/>
      <c r="C1647" s="5"/>
      <c r="D1647" s="5"/>
      <c r="E1647" s="5"/>
    </row>
    <row r="1648" spans="1:5" ht="14.25" x14ac:dyDescent="0.2">
      <c r="A1648" s="5"/>
      <c r="B1648" s="5"/>
      <c r="C1648" s="5"/>
      <c r="D1648" s="5"/>
      <c r="E1648" s="5"/>
    </row>
    <row r="1649" spans="1:5" ht="14.25" x14ac:dyDescent="0.2">
      <c r="A1649" s="5"/>
      <c r="B1649" s="5"/>
      <c r="C1649" s="5"/>
      <c r="D1649" s="5"/>
      <c r="E1649" s="5"/>
    </row>
    <row r="1650" spans="1:5" ht="14.25" x14ac:dyDescent="0.2">
      <c r="A1650" s="5"/>
      <c r="B1650" s="5"/>
      <c r="C1650" s="5"/>
      <c r="D1650" s="5"/>
      <c r="E1650" s="5"/>
    </row>
    <row r="1651" spans="1:5" ht="14.25" x14ac:dyDescent="0.2">
      <c r="A1651" s="5"/>
      <c r="B1651" s="5"/>
      <c r="C1651" s="5"/>
      <c r="D1651" s="5"/>
      <c r="E1651" s="5"/>
    </row>
    <row r="1652" spans="1:5" ht="14.25" x14ac:dyDescent="0.2">
      <c r="A1652" s="5"/>
      <c r="B1652" s="5"/>
      <c r="C1652" s="5"/>
      <c r="D1652" s="5"/>
      <c r="E1652" s="5"/>
    </row>
    <row r="1653" spans="1:5" ht="14.25" x14ac:dyDescent="0.2">
      <c r="A1653" s="5"/>
      <c r="B1653" s="5"/>
      <c r="C1653" s="5"/>
      <c r="D1653" s="5"/>
      <c r="E1653" s="5"/>
    </row>
    <row r="1654" spans="1:5" ht="14.25" x14ac:dyDescent="0.2">
      <c r="A1654" s="5"/>
      <c r="B1654" s="5"/>
      <c r="C1654" s="5"/>
      <c r="D1654" s="5"/>
      <c r="E1654" s="5"/>
    </row>
    <row r="1655" spans="1:5" ht="14.25" x14ac:dyDescent="0.2">
      <c r="A1655" s="5"/>
      <c r="B1655" s="5"/>
      <c r="C1655" s="5"/>
      <c r="D1655" s="5"/>
      <c r="E1655" s="5"/>
    </row>
    <row r="1656" spans="1:5" ht="14.25" x14ac:dyDescent="0.2">
      <c r="A1656" s="5"/>
      <c r="B1656" s="5"/>
      <c r="C1656" s="5"/>
      <c r="D1656" s="5"/>
      <c r="E1656" s="5"/>
    </row>
    <row r="1657" spans="1:5" ht="14.25" x14ac:dyDescent="0.2">
      <c r="A1657" s="5"/>
      <c r="B1657" s="5"/>
      <c r="C1657" s="5"/>
      <c r="D1657" s="5"/>
      <c r="E1657" s="5"/>
    </row>
    <row r="1658" spans="1:5" ht="14.25" x14ac:dyDescent="0.2">
      <c r="A1658" s="5"/>
      <c r="B1658" s="5"/>
      <c r="C1658" s="5"/>
      <c r="D1658" s="5"/>
      <c r="E1658" s="5"/>
    </row>
    <row r="1659" spans="1:5" ht="14.25" x14ac:dyDescent="0.2">
      <c r="A1659" s="5"/>
      <c r="B1659" s="5"/>
      <c r="C1659" s="5"/>
      <c r="D1659" s="5"/>
      <c r="E1659" s="5"/>
    </row>
    <row r="1660" spans="1:5" ht="14.25" x14ac:dyDescent="0.2">
      <c r="A1660" s="5"/>
      <c r="B1660" s="5"/>
      <c r="C1660" s="5"/>
      <c r="D1660" s="5"/>
      <c r="E1660" s="5"/>
    </row>
    <row r="1661" spans="1:5" ht="14.25" x14ac:dyDescent="0.2">
      <c r="A1661" s="5"/>
      <c r="B1661" s="5"/>
      <c r="C1661" s="5"/>
      <c r="D1661" s="5"/>
      <c r="E1661" s="5"/>
    </row>
    <row r="1662" spans="1:5" ht="14.25" x14ac:dyDescent="0.2">
      <c r="A1662" s="5"/>
      <c r="B1662" s="5"/>
      <c r="C1662" s="5"/>
      <c r="D1662" s="5"/>
      <c r="E1662" s="5"/>
    </row>
    <row r="1663" spans="1:5" ht="14.25" x14ac:dyDescent="0.2">
      <c r="A1663" s="5"/>
      <c r="B1663" s="5"/>
      <c r="C1663" s="5"/>
      <c r="D1663" s="5"/>
      <c r="E1663" s="5"/>
    </row>
    <row r="1664" spans="1:5" ht="14.25" x14ac:dyDescent="0.2">
      <c r="A1664" s="5"/>
      <c r="B1664" s="5"/>
      <c r="C1664" s="5"/>
      <c r="D1664" s="5"/>
      <c r="E1664" s="5"/>
    </row>
    <row r="1665" spans="1:5" ht="14.25" x14ac:dyDescent="0.2">
      <c r="A1665" s="5"/>
      <c r="B1665" s="5"/>
      <c r="C1665" s="5"/>
      <c r="D1665" s="5"/>
      <c r="E1665" s="5"/>
    </row>
    <row r="1666" spans="1:5" ht="14.25" x14ac:dyDescent="0.2">
      <c r="A1666" s="5"/>
      <c r="B1666" s="5"/>
      <c r="C1666" s="5"/>
      <c r="D1666" s="5"/>
      <c r="E1666" s="5"/>
    </row>
    <row r="1667" spans="1:5" ht="14.25" x14ac:dyDescent="0.2">
      <c r="A1667" s="5"/>
      <c r="B1667" s="5"/>
      <c r="C1667" s="5"/>
      <c r="D1667" s="5"/>
      <c r="E1667" s="5"/>
    </row>
    <row r="1668" spans="1:5" ht="14.25" x14ac:dyDescent="0.2">
      <c r="A1668" s="5"/>
      <c r="B1668" s="5"/>
      <c r="C1668" s="5"/>
      <c r="D1668" s="5"/>
      <c r="E1668" s="5"/>
    </row>
    <row r="1669" spans="1:5" ht="14.25" x14ac:dyDescent="0.2">
      <c r="A1669" s="5"/>
      <c r="B1669" s="5"/>
      <c r="C1669" s="5"/>
      <c r="D1669" s="5"/>
      <c r="E1669" s="5"/>
    </row>
    <row r="1670" spans="1:5" ht="14.25" x14ac:dyDescent="0.2">
      <c r="A1670" s="5"/>
      <c r="B1670" s="5"/>
      <c r="C1670" s="5"/>
      <c r="D1670" s="5"/>
      <c r="E1670" s="5"/>
    </row>
    <row r="1671" spans="1:5" ht="14.25" x14ac:dyDescent="0.2">
      <c r="A1671" s="5"/>
      <c r="B1671" s="5"/>
      <c r="C1671" s="5"/>
      <c r="D1671" s="5"/>
      <c r="E1671" s="5"/>
    </row>
    <row r="1672" spans="1:5" ht="14.25" x14ac:dyDescent="0.2">
      <c r="A1672" s="5"/>
      <c r="B1672" s="5"/>
      <c r="C1672" s="5"/>
      <c r="D1672" s="5"/>
      <c r="E1672" s="5"/>
    </row>
    <row r="1673" spans="1:5" ht="14.25" x14ac:dyDescent="0.2">
      <c r="A1673" s="5"/>
      <c r="B1673" s="5"/>
      <c r="C1673" s="5"/>
      <c r="D1673" s="5"/>
      <c r="E1673" s="5"/>
    </row>
    <row r="1674" spans="1:5" ht="14.25" x14ac:dyDescent="0.2">
      <c r="A1674" s="5"/>
      <c r="B1674" s="5"/>
      <c r="C1674" s="5"/>
      <c r="D1674" s="5"/>
      <c r="E1674" s="5"/>
    </row>
    <row r="1675" spans="1:5" ht="14.25" x14ac:dyDescent="0.2">
      <c r="A1675" s="5"/>
      <c r="B1675" s="5"/>
      <c r="C1675" s="5"/>
      <c r="D1675" s="5"/>
      <c r="E1675" s="5"/>
    </row>
    <row r="1676" spans="1:5" ht="14.25" x14ac:dyDescent="0.2">
      <c r="A1676" s="5"/>
      <c r="B1676" s="5"/>
      <c r="C1676" s="5"/>
      <c r="D1676" s="5"/>
      <c r="E1676" s="5"/>
    </row>
    <row r="1677" spans="1:5" ht="14.25" x14ac:dyDescent="0.2">
      <c r="A1677" s="5"/>
      <c r="B1677" s="5"/>
      <c r="C1677" s="5"/>
      <c r="D1677" s="5"/>
      <c r="E1677" s="5"/>
    </row>
    <row r="1678" spans="1:5" ht="14.25" x14ac:dyDescent="0.2">
      <c r="A1678" s="5"/>
      <c r="B1678" s="5"/>
      <c r="C1678" s="5"/>
      <c r="D1678" s="5"/>
      <c r="E1678" s="5"/>
    </row>
    <row r="1679" spans="1:5" ht="14.25" x14ac:dyDescent="0.2">
      <c r="A1679" s="5"/>
      <c r="B1679" s="5"/>
      <c r="C1679" s="5"/>
      <c r="D1679" s="5"/>
      <c r="E1679" s="5"/>
    </row>
    <row r="1680" spans="1:5" ht="14.25" x14ac:dyDescent="0.2">
      <c r="A1680" s="5"/>
      <c r="B1680" s="5"/>
      <c r="C1680" s="5"/>
      <c r="D1680" s="5"/>
      <c r="E1680" s="5"/>
    </row>
    <row r="1681" spans="1:5" ht="14.25" x14ac:dyDescent="0.2">
      <c r="A1681" s="5"/>
      <c r="B1681" s="5"/>
      <c r="C1681" s="5"/>
      <c r="D1681" s="5"/>
      <c r="E1681" s="5"/>
    </row>
    <row r="1682" spans="1:5" ht="14.25" x14ac:dyDescent="0.2">
      <c r="A1682" s="5"/>
      <c r="B1682" s="5"/>
      <c r="C1682" s="5"/>
      <c r="D1682" s="5"/>
      <c r="E1682" s="5"/>
    </row>
    <row r="1683" spans="1:5" ht="14.25" x14ac:dyDescent="0.2">
      <c r="A1683" s="5"/>
      <c r="B1683" s="5"/>
      <c r="C1683" s="5"/>
      <c r="D1683" s="5"/>
      <c r="E1683" s="5"/>
    </row>
    <row r="1684" spans="1:5" ht="14.25" x14ac:dyDescent="0.2">
      <c r="A1684" s="5"/>
      <c r="B1684" s="5"/>
      <c r="C1684" s="5"/>
      <c r="D1684" s="5"/>
      <c r="E1684" s="5"/>
    </row>
    <row r="1685" spans="1:5" ht="14.25" x14ac:dyDescent="0.2">
      <c r="A1685" s="5"/>
      <c r="B1685" s="5"/>
      <c r="C1685" s="5"/>
      <c r="D1685" s="5"/>
      <c r="E1685" s="5"/>
    </row>
    <row r="1686" spans="1:5" ht="14.25" x14ac:dyDescent="0.2">
      <c r="A1686" s="5"/>
      <c r="B1686" s="5"/>
      <c r="C1686" s="5"/>
      <c r="D1686" s="5"/>
      <c r="E1686" s="5"/>
    </row>
    <row r="1687" spans="1:5" ht="14.25" x14ac:dyDescent="0.2">
      <c r="A1687" s="5"/>
      <c r="B1687" s="5"/>
      <c r="C1687" s="5"/>
      <c r="D1687" s="5"/>
      <c r="E1687" s="5"/>
    </row>
    <row r="1688" spans="1:5" ht="14.25" x14ac:dyDescent="0.2">
      <c r="A1688" s="5"/>
      <c r="B1688" s="5"/>
      <c r="C1688" s="5"/>
      <c r="D1688" s="5"/>
      <c r="E1688" s="5"/>
    </row>
    <row r="1689" spans="1:5" ht="14.25" x14ac:dyDescent="0.2">
      <c r="A1689" s="5"/>
      <c r="B1689" s="5"/>
      <c r="C1689" s="5"/>
      <c r="D1689" s="5"/>
      <c r="E1689" s="5"/>
    </row>
    <row r="1690" spans="1:5" ht="14.25" x14ac:dyDescent="0.2">
      <c r="A1690" s="5"/>
      <c r="B1690" s="5"/>
      <c r="C1690" s="5"/>
      <c r="D1690" s="5"/>
      <c r="E1690" s="5"/>
    </row>
    <row r="1691" spans="1:5" ht="14.25" x14ac:dyDescent="0.2">
      <c r="A1691" s="5"/>
      <c r="B1691" s="5"/>
      <c r="C1691" s="5"/>
      <c r="D1691" s="5"/>
      <c r="E1691" s="5"/>
    </row>
    <row r="1692" spans="1:5" ht="14.25" x14ac:dyDescent="0.2">
      <c r="A1692" s="5"/>
      <c r="B1692" s="5"/>
      <c r="C1692" s="5"/>
      <c r="D1692" s="5"/>
      <c r="E1692" s="5"/>
    </row>
    <row r="1693" spans="1:5" ht="14.25" x14ac:dyDescent="0.2">
      <c r="A1693" s="5"/>
      <c r="B1693" s="5"/>
      <c r="C1693" s="5"/>
      <c r="D1693" s="5"/>
      <c r="E1693" s="5"/>
    </row>
    <row r="1694" spans="1:5" ht="14.25" x14ac:dyDescent="0.2">
      <c r="A1694" s="5"/>
      <c r="B1694" s="5"/>
      <c r="C1694" s="5"/>
      <c r="D1694" s="5"/>
      <c r="E1694" s="5"/>
    </row>
    <row r="1695" spans="1:5" ht="14.25" x14ac:dyDescent="0.2">
      <c r="A1695" s="5"/>
      <c r="B1695" s="5"/>
      <c r="C1695" s="5"/>
      <c r="D1695" s="5"/>
      <c r="E1695" s="5"/>
    </row>
    <row r="1696" spans="1:5" ht="14.25" x14ac:dyDescent="0.2">
      <c r="A1696" s="5"/>
      <c r="B1696" s="5"/>
      <c r="C1696" s="5"/>
      <c r="D1696" s="5"/>
      <c r="E1696" s="5"/>
    </row>
    <row r="1697" spans="1:5" ht="14.25" x14ac:dyDescent="0.2">
      <c r="A1697" s="5"/>
      <c r="B1697" s="5"/>
      <c r="C1697" s="5"/>
      <c r="D1697" s="5"/>
      <c r="E1697" s="5"/>
    </row>
    <row r="1698" spans="1:5" ht="14.25" x14ac:dyDescent="0.2">
      <c r="A1698" s="5"/>
      <c r="B1698" s="5"/>
      <c r="C1698" s="5"/>
      <c r="D1698" s="5"/>
      <c r="E1698" s="5"/>
    </row>
    <row r="1699" spans="1:5" ht="14.25" x14ac:dyDescent="0.2">
      <c r="A1699" s="5"/>
      <c r="B1699" s="5"/>
      <c r="C1699" s="5"/>
      <c r="D1699" s="5"/>
      <c r="E1699" s="5"/>
    </row>
    <row r="1700" spans="1:5" ht="14.25" x14ac:dyDescent="0.2">
      <c r="A1700" s="5"/>
      <c r="B1700" s="5"/>
      <c r="C1700" s="5"/>
      <c r="D1700" s="5"/>
      <c r="E1700" s="5"/>
    </row>
    <row r="1701" spans="1:5" ht="14.25" x14ac:dyDescent="0.2">
      <c r="A1701" s="5"/>
      <c r="B1701" s="5"/>
      <c r="C1701" s="5"/>
      <c r="D1701" s="5"/>
      <c r="E1701" s="5"/>
    </row>
    <row r="1702" spans="1:5" ht="14.25" x14ac:dyDescent="0.2">
      <c r="A1702" s="5"/>
      <c r="B1702" s="5"/>
      <c r="C1702" s="5"/>
      <c r="D1702" s="5"/>
      <c r="E1702" s="5"/>
    </row>
    <row r="1703" spans="1:5" ht="14.25" x14ac:dyDescent="0.2">
      <c r="A1703" s="5"/>
      <c r="B1703" s="5"/>
      <c r="C1703" s="5"/>
      <c r="D1703" s="5"/>
      <c r="E1703" s="5"/>
    </row>
    <row r="1704" spans="1:5" ht="14.25" x14ac:dyDescent="0.2">
      <c r="A1704" s="5"/>
      <c r="B1704" s="5"/>
      <c r="C1704" s="5"/>
      <c r="D1704" s="5"/>
      <c r="E1704" s="5"/>
    </row>
    <row r="1705" spans="1:5" ht="14.25" x14ac:dyDescent="0.2">
      <c r="A1705" s="5"/>
      <c r="B1705" s="5"/>
      <c r="C1705" s="5"/>
      <c r="D1705" s="5"/>
      <c r="E1705" s="5"/>
    </row>
    <row r="1706" spans="1:5" ht="14.25" x14ac:dyDescent="0.2">
      <c r="A1706" s="5"/>
      <c r="B1706" s="5"/>
      <c r="C1706" s="5"/>
      <c r="D1706" s="5"/>
      <c r="E1706" s="5"/>
    </row>
    <row r="1707" spans="1:5" ht="14.25" x14ac:dyDescent="0.2">
      <c r="A1707" s="5"/>
      <c r="B1707" s="5"/>
      <c r="C1707" s="5"/>
      <c r="D1707" s="5"/>
      <c r="E1707" s="5"/>
    </row>
    <row r="1708" spans="1:5" ht="14.25" x14ac:dyDescent="0.2">
      <c r="A1708" s="5"/>
      <c r="B1708" s="5"/>
      <c r="C1708" s="5"/>
      <c r="D1708" s="5"/>
      <c r="E1708" s="5"/>
    </row>
    <row r="1709" spans="1:5" ht="14.25" x14ac:dyDescent="0.2">
      <c r="A1709" s="5"/>
      <c r="B1709" s="5"/>
      <c r="C1709" s="5"/>
      <c r="D1709" s="5"/>
      <c r="E1709" s="5"/>
    </row>
    <row r="1710" spans="1:5" ht="14.25" x14ac:dyDescent="0.2">
      <c r="A1710" s="5"/>
      <c r="B1710" s="5"/>
      <c r="C1710" s="5"/>
      <c r="D1710" s="5"/>
      <c r="E1710" s="5"/>
    </row>
    <row r="1711" spans="1:5" ht="14.25" x14ac:dyDescent="0.2">
      <c r="A1711" s="5"/>
      <c r="B1711" s="5"/>
      <c r="C1711" s="5"/>
      <c r="D1711" s="5"/>
      <c r="E1711" s="5"/>
    </row>
    <row r="1712" spans="1:5" ht="14.25" x14ac:dyDescent="0.2">
      <c r="A1712" s="5"/>
      <c r="B1712" s="5"/>
      <c r="C1712" s="5"/>
      <c r="D1712" s="5"/>
      <c r="E1712" s="5"/>
    </row>
    <row r="1713" spans="1:5" ht="14.25" x14ac:dyDescent="0.2">
      <c r="A1713" s="5"/>
      <c r="B1713" s="5"/>
      <c r="C1713" s="5"/>
      <c r="D1713" s="5"/>
      <c r="E1713" s="5"/>
    </row>
    <row r="1714" spans="1:5" ht="14.25" x14ac:dyDescent="0.2">
      <c r="A1714" s="5"/>
      <c r="B1714" s="5"/>
      <c r="C1714" s="5"/>
      <c r="D1714" s="5"/>
      <c r="E1714" s="5"/>
    </row>
    <row r="1715" spans="1:5" ht="14.25" x14ac:dyDescent="0.2">
      <c r="A1715" s="5"/>
      <c r="B1715" s="5"/>
      <c r="C1715" s="5"/>
      <c r="D1715" s="5"/>
      <c r="E1715" s="5"/>
    </row>
    <row r="1716" spans="1:5" ht="14.25" x14ac:dyDescent="0.2">
      <c r="A1716" s="5"/>
      <c r="B1716" s="5"/>
      <c r="C1716" s="5"/>
      <c r="D1716" s="5"/>
      <c r="E1716" s="5"/>
    </row>
    <row r="1717" spans="1:5" ht="14.25" x14ac:dyDescent="0.2">
      <c r="A1717" s="5"/>
      <c r="B1717" s="5"/>
      <c r="C1717" s="5"/>
      <c r="D1717" s="5"/>
      <c r="E1717" s="5"/>
    </row>
    <row r="1718" spans="1:5" ht="14.25" x14ac:dyDescent="0.2">
      <c r="A1718" s="5"/>
      <c r="B1718" s="5"/>
      <c r="C1718" s="5"/>
      <c r="D1718" s="5"/>
      <c r="E1718" s="5"/>
    </row>
    <row r="1719" spans="1:5" ht="14.25" x14ac:dyDescent="0.2">
      <c r="A1719" s="5"/>
      <c r="B1719" s="5"/>
      <c r="C1719" s="5"/>
      <c r="D1719" s="5"/>
      <c r="E1719" s="5"/>
    </row>
    <row r="1720" spans="1:5" ht="14.25" x14ac:dyDescent="0.2">
      <c r="A1720" s="5"/>
      <c r="B1720" s="5"/>
      <c r="C1720" s="5"/>
      <c r="D1720" s="5"/>
      <c r="E1720" s="5"/>
    </row>
    <row r="1721" spans="1:5" ht="14.25" x14ac:dyDescent="0.2">
      <c r="A1721" s="5"/>
      <c r="B1721" s="5"/>
      <c r="C1721" s="5"/>
      <c r="D1721" s="5"/>
      <c r="E1721" s="5"/>
    </row>
    <row r="1722" spans="1:5" ht="14.25" x14ac:dyDescent="0.2">
      <c r="A1722" s="5"/>
      <c r="B1722" s="5"/>
      <c r="C1722" s="5"/>
      <c r="D1722" s="5"/>
      <c r="E1722" s="5"/>
    </row>
    <row r="1723" spans="1:5" ht="14.25" x14ac:dyDescent="0.2">
      <c r="A1723" s="5"/>
      <c r="B1723" s="5"/>
      <c r="C1723" s="5"/>
      <c r="D1723" s="5"/>
      <c r="E1723" s="5"/>
    </row>
    <row r="1724" spans="1:5" ht="14.25" x14ac:dyDescent="0.2">
      <c r="A1724" s="5"/>
      <c r="B1724" s="5"/>
      <c r="C1724" s="5"/>
      <c r="D1724" s="5"/>
      <c r="E1724" s="5"/>
    </row>
    <row r="1725" spans="1:5" ht="14.25" x14ac:dyDescent="0.2">
      <c r="A1725" s="5"/>
      <c r="B1725" s="5"/>
      <c r="C1725" s="5"/>
      <c r="D1725" s="5"/>
      <c r="E1725" s="5"/>
    </row>
    <row r="1726" spans="1:5" ht="14.25" x14ac:dyDescent="0.2">
      <c r="A1726" s="5"/>
      <c r="B1726" s="5"/>
      <c r="C1726" s="5"/>
      <c r="D1726" s="5"/>
      <c r="E1726" s="5"/>
    </row>
    <row r="1727" spans="1:5" ht="14.25" x14ac:dyDescent="0.2">
      <c r="A1727" s="5"/>
      <c r="B1727" s="5"/>
      <c r="C1727" s="5"/>
      <c r="D1727" s="5"/>
      <c r="E1727" s="5"/>
    </row>
    <row r="1728" spans="1:5" ht="14.25" x14ac:dyDescent="0.2">
      <c r="A1728" s="5"/>
      <c r="B1728" s="5"/>
      <c r="C1728" s="5"/>
      <c r="D1728" s="5"/>
      <c r="E1728" s="5"/>
    </row>
    <row r="1729" spans="1:5" ht="14.25" x14ac:dyDescent="0.2">
      <c r="A1729" s="5"/>
      <c r="B1729" s="5"/>
      <c r="C1729" s="5"/>
      <c r="D1729" s="5"/>
      <c r="E1729" s="5"/>
    </row>
    <row r="1730" spans="1:5" ht="14.25" x14ac:dyDescent="0.2">
      <c r="A1730" s="5"/>
      <c r="B1730" s="5"/>
      <c r="C1730" s="5"/>
      <c r="D1730" s="5"/>
      <c r="E1730" s="5"/>
    </row>
    <row r="1731" spans="1:5" ht="14.25" x14ac:dyDescent="0.2">
      <c r="A1731" s="5"/>
      <c r="B1731" s="5"/>
      <c r="C1731" s="5"/>
      <c r="D1731" s="5"/>
      <c r="E1731" s="5"/>
    </row>
    <row r="1732" spans="1:5" ht="14.25" x14ac:dyDescent="0.2">
      <c r="A1732" s="5"/>
      <c r="B1732" s="5"/>
      <c r="C1732" s="5"/>
      <c r="D1732" s="5"/>
      <c r="E1732" s="5"/>
    </row>
    <row r="1733" spans="1:5" ht="14.25" x14ac:dyDescent="0.2">
      <c r="A1733" s="5"/>
      <c r="B1733" s="5"/>
      <c r="C1733" s="5"/>
      <c r="D1733" s="5"/>
      <c r="E1733" s="5"/>
    </row>
    <row r="1734" spans="1:5" ht="14.25" x14ac:dyDescent="0.2">
      <c r="A1734" s="5"/>
      <c r="B1734" s="5"/>
      <c r="C1734" s="5"/>
      <c r="D1734" s="5"/>
      <c r="E1734" s="5"/>
    </row>
    <row r="1735" spans="1:5" ht="14.25" x14ac:dyDescent="0.2">
      <c r="A1735" s="5"/>
      <c r="B1735" s="5"/>
      <c r="C1735" s="5"/>
      <c r="D1735" s="5"/>
      <c r="E1735" s="5"/>
    </row>
    <row r="1736" spans="1:5" ht="14.25" x14ac:dyDescent="0.2">
      <c r="A1736" s="5"/>
      <c r="B1736" s="5"/>
      <c r="C1736" s="5"/>
      <c r="D1736" s="5"/>
      <c r="E1736" s="5"/>
    </row>
    <row r="1737" spans="1:5" ht="14.25" x14ac:dyDescent="0.2">
      <c r="A1737" s="5"/>
      <c r="B1737" s="5"/>
      <c r="C1737" s="5"/>
      <c r="D1737" s="5"/>
      <c r="E1737" s="5"/>
    </row>
    <row r="1738" spans="1:5" ht="14.25" x14ac:dyDescent="0.2">
      <c r="A1738" s="5"/>
      <c r="B1738" s="5"/>
      <c r="C1738" s="5"/>
      <c r="D1738" s="5"/>
      <c r="E1738" s="5"/>
    </row>
    <row r="1739" spans="1:5" ht="14.25" x14ac:dyDescent="0.2">
      <c r="A1739" s="5"/>
      <c r="B1739" s="5"/>
      <c r="C1739" s="5"/>
      <c r="D1739" s="5"/>
      <c r="E1739" s="5"/>
    </row>
    <row r="1740" spans="1:5" ht="14.25" x14ac:dyDescent="0.2">
      <c r="A1740" s="5"/>
      <c r="B1740" s="5"/>
      <c r="C1740" s="5"/>
      <c r="D1740" s="5"/>
      <c r="E1740" s="5"/>
    </row>
    <row r="1741" spans="1:5" ht="14.25" x14ac:dyDescent="0.2">
      <c r="A1741" s="5"/>
      <c r="B1741" s="5"/>
      <c r="C1741" s="5"/>
      <c r="D1741" s="5"/>
      <c r="E1741" s="5"/>
    </row>
    <row r="1742" spans="1:5" ht="14.25" x14ac:dyDescent="0.2">
      <c r="A1742" s="5"/>
      <c r="B1742" s="5"/>
      <c r="C1742" s="5"/>
      <c r="D1742" s="5"/>
      <c r="E1742" s="5"/>
    </row>
    <row r="1743" spans="1:5" ht="14.25" x14ac:dyDescent="0.2">
      <c r="A1743" s="5"/>
      <c r="B1743" s="5"/>
      <c r="C1743" s="5"/>
      <c r="D1743" s="5"/>
      <c r="E1743" s="5"/>
    </row>
    <row r="1744" spans="1:5" ht="14.25" x14ac:dyDescent="0.2">
      <c r="A1744" s="5"/>
      <c r="B1744" s="5"/>
      <c r="C1744" s="5"/>
      <c r="D1744" s="5"/>
      <c r="E1744" s="5"/>
    </row>
    <row r="1745" spans="1:5" ht="14.25" x14ac:dyDescent="0.2">
      <c r="A1745" s="5"/>
      <c r="B1745" s="5"/>
      <c r="C1745" s="5"/>
      <c r="D1745" s="5"/>
      <c r="E1745" s="5"/>
    </row>
    <row r="1746" spans="1:5" ht="14.25" x14ac:dyDescent="0.2">
      <c r="A1746" s="5"/>
      <c r="B1746" s="5"/>
      <c r="C1746" s="5"/>
      <c r="D1746" s="5"/>
      <c r="E1746" s="5"/>
    </row>
    <row r="1747" spans="1:5" ht="14.25" x14ac:dyDescent="0.2">
      <c r="A1747" s="5"/>
      <c r="B1747" s="5"/>
      <c r="C1747" s="5"/>
      <c r="D1747" s="5"/>
      <c r="E1747" s="5"/>
    </row>
    <row r="1748" spans="1:5" ht="14.25" x14ac:dyDescent="0.2">
      <c r="A1748" s="5"/>
      <c r="B1748" s="5"/>
      <c r="C1748" s="5"/>
      <c r="D1748" s="5"/>
      <c r="E1748" s="5"/>
    </row>
    <row r="1749" spans="1:5" ht="14.25" x14ac:dyDescent="0.2">
      <c r="A1749" s="5"/>
      <c r="B1749" s="5"/>
      <c r="C1749" s="5"/>
      <c r="D1749" s="5"/>
      <c r="E1749" s="5"/>
    </row>
    <row r="1750" spans="1:5" ht="14.25" x14ac:dyDescent="0.2">
      <c r="A1750" s="5"/>
      <c r="B1750" s="5"/>
      <c r="C1750" s="5"/>
      <c r="D1750" s="5"/>
      <c r="E1750" s="5"/>
    </row>
    <row r="1751" spans="1:5" ht="14.25" x14ac:dyDescent="0.2">
      <c r="A1751" s="5"/>
      <c r="B1751" s="5"/>
      <c r="C1751" s="5"/>
      <c r="D1751" s="5"/>
      <c r="E1751" s="5"/>
    </row>
    <row r="1752" spans="1:5" ht="14.25" x14ac:dyDescent="0.2">
      <c r="A1752" s="5"/>
      <c r="B1752" s="5"/>
      <c r="C1752" s="5"/>
      <c r="D1752" s="5"/>
      <c r="E1752" s="5"/>
    </row>
    <row r="1753" spans="1:5" ht="14.25" x14ac:dyDescent="0.2">
      <c r="A1753" s="5"/>
      <c r="B1753" s="5"/>
      <c r="C1753" s="5"/>
      <c r="D1753" s="5"/>
      <c r="E1753" s="5"/>
    </row>
    <row r="1754" spans="1:5" ht="14.25" x14ac:dyDescent="0.2">
      <c r="A1754" s="5"/>
      <c r="B1754" s="5"/>
      <c r="C1754" s="5"/>
      <c r="D1754" s="5"/>
      <c r="E1754" s="5"/>
    </row>
    <row r="1755" spans="1:5" ht="14.25" x14ac:dyDescent="0.2">
      <c r="A1755" s="5"/>
      <c r="B1755" s="5"/>
      <c r="C1755" s="5"/>
      <c r="D1755" s="5"/>
      <c r="E1755" s="5"/>
    </row>
    <row r="1756" spans="1:5" ht="14.25" x14ac:dyDescent="0.2">
      <c r="A1756" s="5"/>
      <c r="B1756" s="5"/>
      <c r="C1756" s="5"/>
      <c r="D1756" s="5"/>
      <c r="E1756" s="5"/>
    </row>
    <row r="1757" spans="1:5" ht="14.25" x14ac:dyDescent="0.2">
      <c r="A1757" s="5"/>
      <c r="B1757" s="5"/>
      <c r="C1757" s="5"/>
      <c r="D1757" s="5"/>
      <c r="E1757" s="5"/>
    </row>
    <row r="1758" spans="1:5" ht="14.25" x14ac:dyDescent="0.2">
      <c r="A1758" s="5"/>
      <c r="B1758" s="5"/>
      <c r="C1758" s="5"/>
      <c r="D1758" s="5"/>
      <c r="E1758" s="5"/>
    </row>
    <row r="1759" spans="1:5" ht="14.25" x14ac:dyDescent="0.2">
      <c r="A1759" s="5"/>
      <c r="B1759" s="5"/>
      <c r="C1759" s="5"/>
      <c r="D1759" s="5"/>
      <c r="E1759" s="5"/>
    </row>
    <row r="1760" spans="1:5" ht="14.25" x14ac:dyDescent="0.2">
      <c r="A1760" s="5"/>
      <c r="B1760" s="5"/>
      <c r="C1760" s="5"/>
      <c r="D1760" s="5"/>
      <c r="E1760" s="5"/>
    </row>
    <row r="1761" spans="1:5" ht="14.25" x14ac:dyDescent="0.2">
      <c r="A1761" s="5"/>
      <c r="B1761" s="5"/>
      <c r="C1761" s="5"/>
      <c r="D1761" s="5"/>
      <c r="E1761" s="5"/>
    </row>
    <row r="1762" spans="1:5" ht="14.25" x14ac:dyDescent="0.2">
      <c r="A1762" s="5"/>
      <c r="B1762" s="5"/>
      <c r="C1762" s="5"/>
      <c r="D1762" s="5"/>
      <c r="E1762" s="5"/>
    </row>
    <row r="1763" spans="1:5" ht="14.25" x14ac:dyDescent="0.2">
      <c r="A1763" s="5"/>
      <c r="B1763" s="5"/>
      <c r="C1763" s="5"/>
      <c r="D1763" s="5"/>
      <c r="E1763" s="5"/>
    </row>
    <row r="1764" spans="1:5" ht="14.25" x14ac:dyDescent="0.2">
      <c r="A1764" s="5"/>
      <c r="B1764" s="5"/>
      <c r="C1764" s="5"/>
      <c r="D1764" s="5"/>
      <c r="E1764" s="5"/>
    </row>
    <row r="1765" spans="1:5" ht="14.25" x14ac:dyDescent="0.2">
      <c r="A1765" s="5"/>
      <c r="B1765" s="5"/>
      <c r="C1765" s="5"/>
      <c r="D1765" s="5"/>
      <c r="E1765" s="5"/>
    </row>
    <row r="1766" spans="1:5" ht="14.25" x14ac:dyDescent="0.2">
      <c r="A1766" s="5"/>
      <c r="B1766" s="5"/>
      <c r="C1766" s="5"/>
      <c r="D1766" s="5"/>
      <c r="E1766" s="5"/>
    </row>
    <row r="1767" spans="1:5" ht="14.25" x14ac:dyDescent="0.2">
      <c r="A1767" s="5"/>
      <c r="B1767" s="5"/>
      <c r="C1767" s="5"/>
      <c r="D1767" s="5"/>
      <c r="E1767" s="5"/>
    </row>
    <row r="1768" spans="1:5" ht="14.25" x14ac:dyDescent="0.2">
      <c r="A1768" s="5"/>
      <c r="B1768" s="5"/>
      <c r="C1768" s="5"/>
      <c r="D1768" s="5"/>
      <c r="E1768" s="5"/>
    </row>
    <row r="1769" spans="1:5" ht="14.25" x14ac:dyDescent="0.2">
      <c r="A1769" s="5"/>
      <c r="B1769" s="5"/>
      <c r="C1769" s="5"/>
      <c r="D1769" s="5"/>
      <c r="E1769" s="5"/>
    </row>
    <row r="1770" spans="1:5" ht="14.25" x14ac:dyDescent="0.2">
      <c r="A1770" s="5"/>
      <c r="B1770" s="5"/>
      <c r="C1770" s="5"/>
      <c r="D1770" s="5"/>
      <c r="E1770" s="5"/>
    </row>
    <row r="1771" spans="1:5" ht="14.25" x14ac:dyDescent="0.2">
      <c r="A1771" s="5"/>
      <c r="B1771" s="5"/>
      <c r="C1771" s="5"/>
      <c r="D1771" s="5"/>
      <c r="E1771" s="5"/>
    </row>
    <row r="1772" spans="1:5" ht="14.25" x14ac:dyDescent="0.2">
      <c r="A1772" s="5"/>
      <c r="B1772" s="5"/>
      <c r="C1772" s="5"/>
      <c r="D1772" s="5"/>
      <c r="E1772" s="5"/>
    </row>
    <row r="1773" spans="1:5" ht="14.25" x14ac:dyDescent="0.2">
      <c r="A1773" s="5"/>
      <c r="B1773" s="5"/>
      <c r="C1773" s="5"/>
      <c r="D1773" s="5"/>
      <c r="E1773" s="5"/>
    </row>
    <row r="1774" spans="1:5" ht="14.25" x14ac:dyDescent="0.2">
      <c r="A1774" s="5"/>
      <c r="B1774" s="5"/>
      <c r="C1774" s="5"/>
      <c r="D1774" s="5"/>
      <c r="E1774" s="5"/>
    </row>
    <row r="1775" spans="1:5" ht="14.25" x14ac:dyDescent="0.2">
      <c r="A1775" s="5"/>
      <c r="B1775" s="5"/>
      <c r="C1775" s="5"/>
      <c r="D1775" s="5"/>
      <c r="E1775" s="5"/>
    </row>
    <row r="1776" spans="1:5" ht="14.25" x14ac:dyDescent="0.2">
      <c r="A1776" s="5"/>
      <c r="B1776" s="5"/>
      <c r="C1776" s="5"/>
      <c r="D1776" s="5"/>
      <c r="E1776" s="5"/>
    </row>
    <row r="1777" spans="1:5" ht="14.25" x14ac:dyDescent="0.2">
      <c r="A1777" s="5"/>
      <c r="B1777" s="5"/>
      <c r="C1777" s="5"/>
      <c r="D1777" s="5"/>
      <c r="E1777" s="5"/>
    </row>
    <row r="1778" spans="1:5" ht="14.25" x14ac:dyDescent="0.2">
      <c r="A1778" s="5"/>
      <c r="B1778" s="5"/>
      <c r="C1778" s="5"/>
      <c r="D1778" s="5"/>
      <c r="E1778" s="5"/>
    </row>
    <row r="1779" spans="1:5" ht="14.25" x14ac:dyDescent="0.2">
      <c r="A1779" s="5"/>
      <c r="B1779" s="5"/>
      <c r="C1779" s="5"/>
      <c r="D1779" s="5"/>
      <c r="E1779" s="5"/>
    </row>
    <row r="1780" spans="1:5" ht="14.25" x14ac:dyDescent="0.2">
      <c r="A1780" s="5"/>
      <c r="B1780" s="5"/>
      <c r="C1780" s="5"/>
      <c r="D1780" s="5"/>
      <c r="E1780" s="5"/>
    </row>
    <row r="1781" spans="1:5" ht="14.25" x14ac:dyDescent="0.2">
      <c r="A1781" s="5"/>
      <c r="B1781" s="5"/>
      <c r="C1781" s="5"/>
      <c r="D1781" s="5"/>
      <c r="E1781" s="5"/>
    </row>
    <row r="1782" spans="1:5" ht="14.25" x14ac:dyDescent="0.2">
      <c r="A1782" s="5"/>
      <c r="B1782" s="5"/>
      <c r="C1782" s="5"/>
      <c r="D1782" s="5"/>
      <c r="E1782" s="5"/>
    </row>
    <row r="1783" spans="1:5" ht="14.25" x14ac:dyDescent="0.2">
      <c r="A1783" s="5"/>
      <c r="B1783" s="5"/>
      <c r="C1783" s="5"/>
      <c r="D1783" s="5"/>
      <c r="E1783" s="5"/>
    </row>
    <row r="1784" spans="1:5" ht="14.25" x14ac:dyDescent="0.2">
      <c r="A1784" s="5"/>
      <c r="B1784" s="5"/>
      <c r="C1784" s="5"/>
      <c r="D1784" s="5"/>
      <c r="E1784" s="5"/>
    </row>
    <row r="1785" spans="1:5" ht="14.25" x14ac:dyDescent="0.2">
      <c r="A1785" s="5"/>
      <c r="B1785" s="5"/>
      <c r="C1785" s="5"/>
      <c r="D1785" s="5"/>
      <c r="E1785" s="5"/>
    </row>
    <row r="1786" spans="1:5" ht="14.25" x14ac:dyDescent="0.2">
      <c r="A1786" s="5"/>
      <c r="B1786" s="5"/>
      <c r="C1786" s="5"/>
      <c r="D1786" s="5"/>
      <c r="E1786" s="5"/>
    </row>
    <row r="1787" spans="1:5" ht="14.25" x14ac:dyDescent="0.2">
      <c r="A1787" s="5"/>
      <c r="B1787" s="5"/>
      <c r="C1787" s="5"/>
      <c r="D1787" s="5"/>
      <c r="E1787" s="5"/>
    </row>
    <row r="1788" spans="1:5" ht="14.25" x14ac:dyDescent="0.2">
      <c r="A1788" s="5"/>
      <c r="B1788" s="5"/>
      <c r="C1788" s="5"/>
      <c r="D1788" s="5"/>
      <c r="E1788" s="5"/>
    </row>
    <row r="1789" spans="1:5" ht="14.25" x14ac:dyDescent="0.2">
      <c r="A1789" s="5"/>
      <c r="B1789" s="5"/>
      <c r="C1789" s="5"/>
      <c r="D1789" s="5"/>
      <c r="E1789" s="5"/>
    </row>
    <row r="1790" spans="1:5" ht="14.25" x14ac:dyDescent="0.2">
      <c r="A1790" s="5"/>
      <c r="B1790" s="5"/>
      <c r="C1790" s="5"/>
      <c r="D1790" s="5"/>
      <c r="E1790" s="5"/>
    </row>
    <row r="1791" spans="1:5" ht="14.25" x14ac:dyDescent="0.2">
      <c r="A1791" s="5"/>
      <c r="B1791" s="5"/>
      <c r="C1791" s="5"/>
      <c r="D1791" s="5"/>
      <c r="E1791" s="5"/>
    </row>
    <row r="1792" spans="1:5" ht="14.25" x14ac:dyDescent="0.2">
      <c r="A1792" s="5"/>
      <c r="B1792" s="5"/>
      <c r="C1792" s="5"/>
      <c r="D1792" s="5"/>
      <c r="E1792" s="5"/>
    </row>
    <row r="1793" spans="1:5" ht="14.25" x14ac:dyDescent="0.2">
      <c r="A1793" s="5"/>
      <c r="B1793" s="5"/>
      <c r="C1793" s="5"/>
      <c r="D1793" s="5"/>
      <c r="E1793" s="5"/>
    </row>
    <row r="1794" spans="1:5" ht="14.25" x14ac:dyDescent="0.2">
      <c r="A1794" s="5"/>
      <c r="B1794" s="5"/>
      <c r="C1794" s="5"/>
      <c r="D1794" s="5"/>
      <c r="E1794" s="5"/>
    </row>
    <row r="1795" spans="1:5" ht="14.25" x14ac:dyDescent="0.2">
      <c r="A1795" s="5"/>
      <c r="B1795" s="5"/>
      <c r="C1795" s="5"/>
      <c r="D1795" s="5"/>
      <c r="E1795" s="5"/>
    </row>
    <row r="1796" spans="1:5" ht="14.25" x14ac:dyDescent="0.2">
      <c r="A1796" s="5"/>
      <c r="B1796" s="5"/>
      <c r="C1796" s="5"/>
      <c r="D1796" s="5"/>
      <c r="E1796" s="5"/>
    </row>
    <row r="1797" spans="1:5" ht="14.25" x14ac:dyDescent="0.2">
      <c r="A1797" s="5"/>
      <c r="B1797" s="5"/>
      <c r="C1797" s="5"/>
      <c r="D1797" s="5"/>
      <c r="E1797" s="5"/>
    </row>
    <row r="1798" spans="1:5" ht="14.25" x14ac:dyDescent="0.2">
      <c r="A1798" s="5"/>
      <c r="B1798" s="5"/>
      <c r="C1798" s="5"/>
      <c r="D1798" s="5"/>
      <c r="E1798" s="5"/>
    </row>
    <row r="1799" spans="1:5" ht="14.25" x14ac:dyDescent="0.2">
      <c r="A1799" s="5"/>
      <c r="B1799" s="5"/>
      <c r="C1799" s="5"/>
      <c r="D1799" s="5"/>
      <c r="E1799" s="5"/>
    </row>
    <row r="1800" spans="1:5" ht="14.25" x14ac:dyDescent="0.2">
      <c r="A1800" s="5"/>
      <c r="B1800" s="5"/>
      <c r="C1800" s="5"/>
      <c r="D1800" s="5"/>
      <c r="E1800" s="5"/>
    </row>
    <row r="1801" spans="1:5" ht="14.25" x14ac:dyDescent="0.2">
      <c r="A1801" s="5"/>
      <c r="B1801" s="5"/>
      <c r="C1801" s="5"/>
      <c r="D1801" s="5"/>
      <c r="E1801" s="5"/>
    </row>
    <row r="1802" spans="1:5" ht="14.25" x14ac:dyDescent="0.2">
      <c r="A1802" s="5"/>
      <c r="B1802" s="5"/>
      <c r="C1802" s="5"/>
      <c r="D1802" s="5"/>
      <c r="E1802" s="5"/>
    </row>
    <row r="1803" spans="1:5" ht="14.25" x14ac:dyDescent="0.2">
      <c r="A1803" s="5"/>
      <c r="B1803" s="5"/>
      <c r="C1803" s="5"/>
      <c r="D1803" s="5"/>
      <c r="E1803" s="5"/>
    </row>
    <row r="1804" spans="1:5" ht="14.25" x14ac:dyDescent="0.2">
      <c r="A1804" s="5"/>
      <c r="B1804" s="5"/>
      <c r="C1804" s="5"/>
      <c r="D1804" s="5"/>
      <c r="E1804" s="5"/>
    </row>
    <row r="1805" spans="1:5" ht="14.25" x14ac:dyDescent="0.2">
      <c r="A1805" s="5"/>
      <c r="B1805" s="5"/>
      <c r="C1805" s="5"/>
      <c r="D1805" s="5"/>
      <c r="E1805" s="5"/>
    </row>
    <row r="1806" spans="1:5" ht="14.25" x14ac:dyDescent="0.2">
      <c r="A1806" s="5"/>
      <c r="B1806" s="5"/>
      <c r="C1806" s="5"/>
      <c r="D1806" s="5"/>
      <c r="E1806" s="5"/>
    </row>
    <row r="1807" spans="1:5" ht="14.25" x14ac:dyDescent="0.2">
      <c r="A1807" s="5"/>
      <c r="B1807" s="5"/>
      <c r="C1807" s="5"/>
      <c r="D1807" s="5"/>
      <c r="E1807" s="5"/>
    </row>
    <row r="1808" spans="1:5" ht="14.25" x14ac:dyDescent="0.2">
      <c r="A1808" s="5"/>
      <c r="B1808" s="5"/>
      <c r="C1808" s="5"/>
      <c r="D1808" s="5"/>
      <c r="E1808" s="5"/>
    </row>
    <row r="1809" spans="1:5" ht="14.25" x14ac:dyDescent="0.2">
      <c r="A1809" s="5"/>
      <c r="B1809" s="5"/>
      <c r="C1809" s="5"/>
      <c r="D1809" s="5"/>
      <c r="E1809" s="5"/>
    </row>
    <row r="1810" spans="1:5" ht="14.25" x14ac:dyDescent="0.2">
      <c r="A1810" s="5"/>
      <c r="B1810" s="5"/>
      <c r="C1810" s="5"/>
      <c r="D1810" s="5"/>
      <c r="E1810" s="5"/>
    </row>
    <row r="1811" spans="1:5" ht="14.25" x14ac:dyDescent="0.2">
      <c r="A1811" s="5"/>
      <c r="B1811" s="5"/>
      <c r="C1811" s="5"/>
      <c r="D1811" s="5"/>
      <c r="E1811" s="5"/>
    </row>
    <row r="1812" spans="1:5" ht="14.25" x14ac:dyDescent="0.2">
      <c r="A1812" s="5"/>
      <c r="B1812" s="5"/>
      <c r="C1812" s="5"/>
      <c r="D1812" s="5"/>
      <c r="E1812" s="5"/>
    </row>
    <row r="1813" spans="1:5" ht="14.25" x14ac:dyDescent="0.2">
      <c r="A1813" s="5"/>
      <c r="B1813" s="5"/>
      <c r="C1813" s="5"/>
      <c r="D1813" s="5"/>
      <c r="E1813" s="5"/>
    </row>
    <row r="1814" spans="1:5" ht="14.25" x14ac:dyDescent="0.2">
      <c r="A1814" s="5"/>
      <c r="B1814" s="5"/>
      <c r="C1814" s="5"/>
      <c r="D1814" s="5"/>
      <c r="E1814" s="5"/>
    </row>
    <row r="1815" spans="1:5" ht="14.25" x14ac:dyDescent="0.2">
      <c r="A1815" s="5"/>
      <c r="B1815" s="5"/>
      <c r="C1815" s="5"/>
      <c r="D1815" s="5"/>
      <c r="E1815" s="5"/>
    </row>
    <row r="1816" spans="1:5" ht="14.25" x14ac:dyDescent="0.2">
      <c r="A1816" s="5"/>
      <c r="B1816" s="5"/>
      <c r="C1816" s="5"/>
      <c r="D1816" s="5"/>
      <c r="E1816" s="5"/>
    </row>
    <row r="1817" spans="1:5" ht="14.25" x14ac:dyDescent="0.2">
      <c r="A1817" s="5"/>
      <c r="B1817" s="5"/>
      <c r="C1817" s="5"/>
      <c r="D1817" s="5"/>
      <c r="E1817" s="5"/>
    </row>
    <row r="1818" spans="1:5" ht="14.25" x14ac:dyDescent="0.2">
      <c r="A1818" s="5"/>
      <c r="B1818" s="5"/>
      <c r="C1818" s="5"/>
      <c r="D1818" s="5"/>
      <c r="E1818" s="5"/>
    </row>
    <row r="1819" spans="1:5" ht="14.25" x14ac:dyDescent="0.2">
      <c r="A1819" s="5"/>
      <c r="B1819" s="5"/>
      <c r="C1819" s="5"/>
      <c r="D1819" s="5"/>
      <c r="E1819" s="5"/>
    </row>
    <row r="1820" spans="1:5" ht="14.25" x14ac:dyDescent="0.2">
      <c r="A1820" s="5"/>
      <c r="B1820" s="5"/>
      <c r="C1820" s="5"/>
      <c r="D1820" s="5"/>
      <c r="E1820" s="5"/>
    </row>
    <row r="1821" spans="1:5" ht="14.25" x14ac:dyDescent="0.2">
      <c r="A1821" s="5"/>
      <c r="B1821" s="5"/>
      <c r="C1821" s="5"/>
      <c r="D1821" s="5"/>
      <c r="E1821" s="5"/>
    </row>
    <row r="1822" spans="1:5" ht="14.25" x14ac:dyDescent="0.2">
      <c r="A1822" s="5"/>
      <c r="B1822" s="5"/>
      <c r="C1822" s="5"/>
      <c r="D1822" s="5"/>
      <c r="E1822" s="5"/>
    </row>
    <row r="1823" spans="1:5" ht="14.25" x14ac:dyDescent="0.2">
      <c r="A1823" s="5"/>
      <c r="B1823" s="5"/>
      <c r="C1823" s="5"/>
      <c r="D1823" s="5"/>
      <c r="E1823" s="5"/>
    </row>
    <row r="1824" spans="1:5" ht="14.25" x14ac:dyDescent="0.2">
      <c r="A1824" s="5"/>
      <c r="B1824" s="5"/>
      <c r="C1824" s="5"/>
      <c r="D1824" s="5"/>
      <c r="E1824" s="5"/>
    </row>
    <row r="1825" spans="1:5" ht="14.25" x14ac:dyDescent="0.2">
      <c r="A1825" s="5"/>
      <c r="B1825" s="5"/>
      <c r="C1825" s="5"/>
      <c r="D1825" s="5"/>
      <c r="E1825" s="5"/>
    </row>
    <row r="1826" spans="1:5" ht="14.25" x14ac:dyDescent="0.2">
      <c r="A1826" s="5"/>
      <c r="B1826" s="5"/>
      <c r="C1826" s="5"/>
      <c r="D1826" s="5"/>
      <c r="E1826" s="5"/>
    </row>
    <row r="1827" spans="1:5" ht="14.25" x14ac:dyDescent="0.2">
      <c r="A1827" s="5"/>
      <c r="B1827" s="5"/>
      <c r="C1827" s="5"/>
      <c r="D1827" s="5"/>
      <c r="E1827" s="5"/>
    </row>
    <row r="1828" spans="1:5" ht="14.25" x14ac:dyDescent="0.2">
      <c r="A1828" s="5"/>
      <c r="B1828" s="5"/>
      <c r="C1828" s="5"/>
      <c r="D1828" s="5"/>
      <c r="E1828" s="5"/>
    </row>
    <row r="1829" spans="1:5" ht="14.25" x14ac:dyDescent="0.2">
      <c r="A1829" s="5"/>
      <c r="B1829" s="5"/>
      <c r="C1829" s="5"/>
      <c r="D1829" s="5"/>
      <c r="E1829" s="5"/>
    </row>
    <row r="1830" spans="1:5" ht="14.25" x14ac:dyDescent="0.2">
      <c r="A1830" s="5"/>
      <c r="B1830" s="5"/>
      <c r="C1830" s="5"/>
      <c r="D1830" s="5"/>
      <c r="E1830" s="5"/>
    </row>
    <row r="1831" spans="1:5" ht="14.25" x14ac:dyDescent="0.2">
      <c r="A1831" s="5"/>
      <c r="B1831" s="5"/>
      <c r="C1831" s="5"/>
      <c r="D1831" s="5"/>
      <c r="E1831" s="5"/>
    </row>
    <row r="1832" spans="1:5" ht="14.25" x14ac:dyDescent="0.2">
      <c r="A1832" s="5"/>
      <c r="B1832" s="5"/>
      <c r="C1832" s="5"/>
      <c r="D1832" s="5"/>
      <c r="E1832" s="5"/>
    </row>
    <row r="1833" spans="1:5" ht="14.25" x14ac:dyDescent="0.2">
      <c r="A1833" s="5"/>
      <c r="B1833" s="5"/>
      <c r="C1833" s="5"/>
      <c r="D1833" s="5"/>
      <c r="E1833" s="5"/>
    </row>
    <row r="1834" spans="1:5" ht="14.25" x14ac:dyDescent="0.2">
      <c r="A1834" s="5"/>
      <c r="B1834" s="5"/>
      <c r="C1834" s="5"/>
      <c r="D1834" s="5"/>
      <c r="E1834" s="5"/>
    </row>
    <row r="1835" spans="1:5" ht="14.25" x14ac:dyDescent="0.2">
      <c r="A1835" s="5"/>
      <c r="B1835" s="5"/>
      <c r="C1835" s="5"/>
      <c r="D1835" s="5"/>
      <c r="E1835" s="5"/>
    </row>
    <row r="1836" spans="1:5" ht="14.25" x14ac:dyDescent="0.2">
      <c r="A1836" s="5"/>
      <c r="B1836" s="5"/>
      <c r="C1836" s="5"/>
      <c r="D1836" s="5"/>
      <c r="E1836" s="5"/>
    </row>
    <row r="1837" spans="1:5" ht="14.25" x14ac:dyDescent="0.2">
      <c r="A1837" s="5"/>
      <c r="B1837" s="5"/>
      <c r="C1837" s="5"/>
      <c r="D1837" s="5"/>
      <c r="E1837" s="5"/>
    </row>
    <row r="1838" spans="1:5" ht="14.25" x14ac:dyDescent="0.2">
      <c r="A1838" s="5"/>
      <c r="B1838" s="5"/>
      <c r="C1838" s="5"/>
      <c r="D1838" s="5"/>
      <c r="E1838" s="5"/>
    </row>
    <row r="1839" spans="1:5" ht="14.25" x14ac:dyDescent="0.2">
      <c r="A1839" s="5"/>
      <c r="B1839" s="5"/>
      <c r="C1839" s="5"/>
      <c r="D1839" s="5"/>
      <c r="E1839" s="5"/>
    </row>
    <row r="1840" spans="1:5" ht="14.25" x14ac:dyDescent="0.2">
      <c r="A1840" s="5"/>
      <c r="B1840" s="5"/>
      <c r="C1840" s="5"/>
      <c r="D1840" s="5"/>
      <c r="E1840" s="5"/>
    </row>
    <row r="1841" spans="1:5" ht="14.25" x14ac:dyDescent="0.2">
      <c r="A1841" s="5"/>
      <c r="B1841" s="5"/>
      <c r="C1841" s="5"/>
      <c r="D1841" s="5"/>
      <c r="E1841" s="5"/>
    </row>
    <row r="1842" spans="1:5" ht="14.25" x14ac:dyDescent="0.2">
      <c r="A1842" s="5"/>
      <c r="B1842" s="5"/>
      <c r="C1842" s="5"/>
      <c r="D1842" s="5"/>
      <c r="E1842" s="5"/>
    </row>
    <row r="1843" spans="1:5" ht="14.25" x14ac:dyDescent="0.2">
      <c r="A1843" s="5"/>
      <c r="B1843" s="5"/>
      <c r="C1843" s="5"/>
      <c r="D1843" s="5"/>
      <c r="E1843" s="5"/>
    </row>
    <row r="1844" spans="1:5" ht="14.25" x14ac:dyDescent="0.2">
      <c r="A1844" s="5"/>
      <c r="B1844" s="5"/>
      <c r="C1844" s="5"/>
      <c r="D1844" s="5"/>
      <c r="E1844" s="5"/>
    </row>
    <row r="1845" spans="1:5" ht="14.25" x14ac:dyDescent="0.2">
      <c r="A1845" s="5"/>
      <c r="B1845" s="5"/>
      <c r="C1845" s="5"/>
      <c r="D1845" s="5"/>
      <c r="E1845" s="5"/>
    </row>
    <row r="1846" spans="1:5" ht="14.25" x14ac:dyDescent="0.2">
      <c r="A1846" s="5"/>
      <c r="B1846" s="5"/>
      <c r="C1846" s="5"/>
      <c r="D1846" s="5"/>
      <c r="E1846" s="5"/>
    </row>
    <row r="1847" spans="1:5" ht="14.25" x14ac:dyDescent="0.2">
      <c r="A1847" s="5"/>
      <c r="B1847" s="5"/>
      <c r="C1847" s="5"/>
      <c r="D1847" s="5"/>
      <c r="E1847" s="5"/>
    </row>
    <row r="1848" spans="1:5" ht="14.25" x14ac:dyDescent="0.2">
      <c r="A1848" s="5"/>
      <c r="B1848" s="5"/>
      <c r="C1848" s="5"/>
      <c r="D1848" s="5"/>
      <c r="E1848" s="5"/>
    </row>
    <row r="1849" spans="1:5" ht="14.25" x14ac:dyDescent="0.2">
      <c r="A1849" s="5"/>
      <c r="B1849" s="5"/>
      <c r="C1849" s="5"/>
      <c r="D1849" s="5"/>
      <c r="E1849" s="5"/>
    </row>
    <row r="1850" spans="1:5" ht="14.25" x14ac:dyDescent="0.2">
      <c r="A1850" s="5"/>
      <c r="B1850" s="5"/>
      <c r="C1850" s="5"/>
      <c r="D1850" s="5"/>
      <c r="E1850" s="5"/>
    </row>
    <row r="1851" spans="1:5" ht="14.25" x14ac:dyDescent="0.2">
      <c r="A1851" s="5"/>
      <c r="B1851" s="5"/>
      <c r="C1851" s="5"/>
      <c r="D1851" s="5"/>
      <c r="E1851" s="5"/>
    </row>
    <row r="1852" spans="1:5" ht="14.25" x14ac:dyDescent="0.2">
      <c r="A1852" s="5"/>
      <c r="B1852" s="5"/>
      <c r="C1852" s="5"/>
      <c r="D1852" s="5"/>
      <c r="E1852" s="5"/>
    </row>
    <row r="1853" spans="1:5" ht="14.25" x14ac:dyDescent="0.2">
      <c r="A1853" s="5"/>
      <c r="B1853" s="5"/>
      <c r="C1853" s="5"/>
      <c r="D1853" s="5"/>
      <c r="E1853" s="5"/>
    </row>
    <row r="1854" spans="1:5" ht="14.25" x14ac:dyDescent="0.2">
      <c r="A1854" s="5"/>
      <c r="B1854" s="5"/>
      <c r="C1854" s="5"/>
      <c r="D1854" s="5"/>
      <c r="E1854" s="5"/>
    </row>
    <row r="1855" spans="1:5" ht="14.25" x14ac:dyDescent="0.2">
      <c r="A1855" s="5"/>
      <c r="B1855" s="5"/>
      <c r="C1855" s="5"/>
      <c r="D1855" s="5"/>
      <c r="E1855" s="5"/>
    </row>
    <row r="1856" spans="1:5" ht="14.25" x14ac:dyDescent="0.2">
      <c r="A1856" s="5"/>
      <c r="B1856" s="5"/>
      <c r="C1856" s="5"/>
      <c r="D1856" s="5"/>
      <c r="E1856" s="5"/>
    </row>
    <row r="1857" spans="1:5" ht="14.25" x14ac:dyDescent="0.2">
      <c r="A1857" s="5"/>
      <c r="B1857" s="5"/>
      <c r="C1857" s="5"/>
      <c r="D1857" s="5"/>
      <c r="E1857" s="5"/>
    </row>
    <row r="1858" spans="1:5" ht="14.25" x14ac:dyDescent="0.2">
      <c r="A1858" s="5"/>
      <c r="B1858" s="5"/>
      <c r="C1858" s="5"/>
      <c r="D1858" s="5"/>
      <c r="E1858" s="5"/>
    </row>
    <row r="1859" spans="1:5" ht="14.25" x14ac:dyDescent="0.2">
      <c r="A1859" s="5"/>
      <c r="B1859" s="5"/>
      <c r="C1859" s="5"/>
      <c r="D1859" s="5"/>
      <c r="E1859" s="5"/>
    </row>
    <row r="1860" spans="1:5" ht="14.25" x14ac:dyDescent="0.2">
      <c r="A1860" s="5"/>
      <c r="B1860" s="5"/>
      <c r="C1860" s="5"/>
      <c r="D1860" s="5"/>
      <c r="E1860" s="5"/>
    </row>
    <row r="1861" spans="1:5" ht="14.25" x14ac:dyDescent="0.2">
      <c r="A1861" s="5"/>
      <c r="B1861" s="5"/>
      <c r="C1861" s="5"/>
      <c r="D1861" s="5"/>
      <c r="E1861" s="5"/>
    </row>
    <row r="1862" spans="1:5" ht="14.25" x14ac:dyDescent="0.2">
      <c r="A1862" s="5"/>
      <c r="B1862" s="5"/>
      <c r="C1862" s="5"/>
      <c r="D1862" s="5"/>
      <c r="E1862" s="5"/>
    </row>
    <row r="1863" spans="1:5" ht="14.25" x14ac:dyDescent="0.2">
      <c r="A1863" s="5"/>
      <c r="B1863" s="5"/>
      <c r="C1863" s="5"/>
      <c r="D1863" s="5"/>
      <c r="E1863" s="5"/>
    </row>
    <row r="1864" spans="1:5" ht="14.25" x14ac:dyDescent="0.2">
      <c r="A1864" s="5"/>
      <c r="B1864" s="5"/>
      <c r="C1864" s="5"/>
      <c r="D1864" s="5"/>
      <c r="E1864" s="5"/>
    </row>
    <row r="1865" spans="1:5" ht="14.25" x14ac:dyDescent="0.2">
      <c r="A1865" s="5"/>
      <c r="B1865" s="5"/>
      <c r="C1865" s="5"/>
      <c r="D1865" s="5"/>
      <c r="E1865" s="5"/>
    </row>
    <row r="1866" spans="1:5" ht="14.25" x14ac:dyDescent="0.2">
      <c r="A1866" s="5"/>
      <c r="B1866" s="5"/>
      <c r="C1866" s="5"/>
      <c r="D1866" s="5"/>
      <c r="E1866" s="5"/>
    </row>
    <row r="1867" spans="1:5" ht="14.25" x14ac:dyDescent="0.2">
      <c r="A1867" s="5"/>
      <c r="B1867" s="5"/>
      <c r="C1867" s="5"/>
      <c r="D1867" s="5"/>
      <c r="E1867" s="5"/>
    </row>
    <row r="1868" spans="1:5" ht="14.25" x14ac:dyDescent="0.2">
      <c r="A1868" s="5"/>
      <c r="B1868" s="5"/>
      <c r="C1868" s="5"/>
      <c r="D1868" s="5"/>
      <c r="E1868" s="5"/>
    </row>
    <row r="1869" spans="1:5" ht="14.25" x14ac:dyDescent="0.2">
      <c r="A1869" s="5"/>
      <c r="B1869" s="5"/>
      <c r="C1869" s="5"/>
      <c r="D1869" s="5"/>
      <c r="E1869" s="5"/>
    </row>
    <row r="1870" spans="1:5" ht="14.25" x14ac:dyDescent="0.2">
      <c r="A1870" s="5"/>
      <c r="B1870" s="5"/>
      <c r="C1870" s="5"/>
      <c r="D1870" s="5"/>
      <c r="E1870" s="5"/>
    </row>
    <row r="1871" spans="1:5" ht="14.25" x14ac:dyDescent="0.2">
      <c r="A1871" s="5"/>
      <c r="B1871" s="5"/>
      <c r="C1871" s="5"/>
      <c r="D1871" s="5"/>
      <c r="E1871" s="5"/>
    </row>
    <row r="1872" spans="1:5" ht="14.25" x14ac:dyDescent="0.2">
      <c r="A1872" s="5"/>
      <c r="B1872" s="5"/>
      <c r="C1872" s="5"/>
      <c r="D1872" s="5"/>
      <c r="E1872" s="5"/>
    </row>
    <row r="1873" spans="1:5" ht="14.25" x14ac:dyDescent="0.2">
      <c r="A1873" s="5"/>
      <c r="B1873" s="5"/>
      <c r="C1873" s="5"/>
      <c r="D1873" s="5"/>
      <c r="E1873" s="5"/>
    </row>
    <row r="1874" spans="1:5" ht="14.25" x14ac:dyDescent="0.2">
      <c r="A1874" s="5"/>
      <c r="B1874" s="5"/>
      <c r="C1874" s="5"/>
      <c r="D1874" s="5"/>
      <c r="E1874" s="5"/>
    </row>
    <row r="1875" spans="1:5" ht="14.25" x14ac:dyDescent="0.2">
      <c r="A1875" s="5"/>
      <c r="B1875" s="5"/>
      <c r="C1875" s="5"/>
      <c r="D1875" s="5"/>
      <c r="E1875" s="5"/>
    </row>
    <row r="1876" spans="1:5" ht="14.25" x14ac:dyDescent="0.2">
      <c r="A1876" s="5"/>
      <c r="B1876" s="5"/>
      <c r="C1876" s="5"/>
      <c r="D1876" s="5"/>
      <c r="E1876" s="5"/>
    </row>
    <row r="1877" spans="1:5" ht="14.25" x14ac:dyDescent="0.2">
      <c r="A1877" s="5"/>
      <c r="B1877" s="5"/>
      <c r="C1877" s="5"/>
      <c r="D1877" s="5"/>
      <c r="E1877" s="5"/>
    </row>
    <row r="1878" spans="1:5" ht="14.25" x14ac:dyDescent="0.2">
      <c r="A1878" s="5"/>
      <c r="B1878" s="5"/>
      <c r="C1878" s="5"/>
      <c r="D1878" s="5"/>
      <c r="E1878" s="5"/>
    </row>
    <row r="1879" spans="1:5" ht="14.25" x14ac:dyDescent="0.2">
      <c r="A1879" s="5"/>
      <c r="B1879" s="5"/>
      <c r="C1879" s="5"/>
      <c r="D1879" s="5"/>
      <c r="E1879" s="5"/>
    </row>
    <row r="1880" spans="1:5" ht="14.25" x14ac:dyDescent="0.2">
      <c r="A1880" s="5"/>
      <c r="B1880" s="5"/>
      <c r="C1880" s="5"/>
      <c r="D1880" s="5"/>
      <c r="E1880" s="5"/>
    </row>
    <row r="1881" spans="1:5" ht="14.25" x14ac:dyDescent="0.2">
      <c r="A1881" s="5"/>
      <c r="B1881" s="5"/>
      <c r="C1881" s="5"/>
      <c r="D1881" s="5"/>
      <c r="E1881" s="5"/>
    </row>
    <row r="1882" spans="1:5" ht="14.25" x14ac:dyDescent="0.2">
      <c r="A1882" s="5"/>
      <c r="B1882" s="5"/>
      <c r="C1882" s="5"/>
      <c r="D1882" s="5"/>
      <c r="E1882" s="5"/>
    </row>
    <row r="1883" spans="1:5" ht="14.25" x14ac:dyDescent="0.2">
      <c r="A1883" s="5"/>
      <c r="B1883" s="5"/>
      <c r="C1883" s="5"/>
      <c r="D1883" s="5"/>
      <c r="E1883" s="5"/>
    </row>
    <row r="1884" spans="1:5" ht="14.25" x14ac:dyDescent="0.2">
      <c r="A1884" s="5"/>
      <c r="B1884" s="5"/>
      <c r="C1884" s="5"/>
      <c r="D1884" s="5"/>
      <c r="E1884" s="5"/>
    </row>
    <row r="1885" spans="1:5" ht="14.25" x14ac:dyDescent="0.2">
      <c r="A1885" s="5"/>
      <c r="B1885" s="5"/>
      <c r="C1885" s="5"/>
      <c r="D1885" s="5"/>
      <c r="E1885" s="5"/>
    </row>
    <row r="1886" spans="1:5" ht="14.25" x14ac:dyDescent="0.2">
      <c r="A1886" s="5"/>
      <c r="B1886" s="5"/>
      <c r="C1886" s="5"/>
      <c r="D1886" s="5"/>
      <c r="E1886" s="5"/>
    </row>
    <row r="1887" spans="1:5" ht="14.25" x14ac:dyDescent="0.2">
      <c r="A1887" s="5"/>
      <c r="B1887" s="5"/>
      <c r="C1887" s="5"/>
      <c r="D1887" s="5"/>
      <c r="E1887" s="5"/>
    </row>
    <row r="1888" spans="1:5" ht="14.25" x14ac:dyDescent="0.2">
      <c r="A1888" s="5"/>
      <c r="B1888" s="5"/>
      <c r="C1888" s="5"/>
      <c r="D1888" s="5"/>
      <c r="E1888" s="5"/>
    </row>
    <row r="1889" spans="1:5" ht="14.25" x14ac:dyDescent="0.2">
      <c r="A1889" s="5"/>
      <c r="B1889" s="5"/>
      <c r="C1889" s="5"/>
      <c r="D1889" s="5"/>
      <c r="E1889" s="5"/>
    </row>
    <row r="1890" spans="1:5" ht="14.25" x14ac:dyDescent="0.2">
      <c r="A1890" s="5"/>
      <c r="B1890" s="5"/>
      <c r="C1890" s="5"/>
      <c r="D1890" s="5"/>
      <c r="E1890" s="5"/>
    </row>
    <row r="1891" spans="1:5" ht="14.25" x14ac:dyDescent="0.2">
      <c r="A1891" s="5"/>
      <c r="B1891" s="5"/>
      <c r="C1891" s="5"/>
      <c r="D1891" s="5"/>
      <c r="E1891" s="5"/>
    </row>
    <row r="1892" spans="1:5" ht="14.25" x14ac:dyDescent="0.2">
      <c r="A1892" s="5"/>
      <c r="B1892" s="5"/>
      <c r="C1892" s="5"/>
      <c r="D1892" s="5"/>
      <c r="E1892" s="5"/>
    </row>
    <row r="1893" spans="1:5" ht="14.25" x14ac:dyDescent="0.2">
      <c r="A1893" s="5"/>
      <c r="B1893" s="5"/>
      <c r="C1893" s="5"/>
      <c r="D1893" s="5"/>
      <c r="E1893" s="5"/>
    </row>
    <row r="1894" spans="1:5" ht="14.25" x14ac:dyDescent="0.2">
      <c r="A1894" s="5"/>
      <c r="B1894" s="5"/>
      <c r="C1894" s="5"/>
      <c r="D1894" s="5"/>
      <c r="E1894" s="5"/>
    </row>
    <row r="1895" spans="1:5" ht="14.25" x14ac:dyDescent="0.2">
      <c r="A1895" s="5"/>
      <c r="B1895" s="5"/>
      <c r="C1895" s="5"/>
      <c r="D1895" s="5"/>
      <c r="E1895" s="5"/>
    </row>
    <row r="1896" spans="1:5" ht="14.25" x14ac:dyDescent="0.2">
      <c r="A1896" s="5"/>
      <c r="B1896" s="5"/>
      <c r="C1896" s="5"/>
      <c r="D1896" s="5"/>
      <c r="E1896" s="5"/>
    </row>
    <row r="1897" spans="1:5" ht="14.25" x14ac:dyDescent="0.2">
      <c r="A1897" s="5"/>
      <c r="B1897" s="5"/>
      <c r="C1897" s="5"/>
      <c r="D1897" s="5"/>
      <c r="E1897" s="5"/>
    </row>
    <row r="1898" spans="1:5" ht="14.25" x14ac:dyDescent="0.2">
      <c r="A1898" s="5"/>
      <c r="B1898" s="5"/>
      <c r="C1898" s="5"/>
      <c r="D1898" s="5"/>
      <c r="E1898" s="5"/>
    </row>
    <row r="1899" spans="1:5" ht="14.25" x14ac:dyDescent="0.2">
      <c r="A1899" s="5"/>
      <c r="B1899" s="5"/>
      <c r="C1899" s="5"/>
      <c r="D1899" s="5"/>
      <c r="E1899" s="5"/>
    </row>
    <row r="1900" spans="1:5" ht="14.25" x14ac:dyDescent="0.2">
      <c r="A1900" s="5"/>
      <c r="B1900" s="5"/>
      <c r="C1900" s="5"/>
      <c r="D1900" s="5"/>
      <c r="E1900" s="5"/>
    </row>
    <row r="1901" spans="1:5" ht="14.25" x14ac:dyDescent="0.2">
      <c r="A1901" s="5"/>
      <c r="B1901" s="5"/>
      <c r="C1901" s="5"/>
      <c r="D1901" s="5"/>
      <c r="E1901" s="5"/>
    </row>
    <row r="1902" spans="1:5" ht="14.25" x14ac:dyDescent="0.2">
      <c r="A1902" s="5"/>
      <c r="B1902" s="5"/>
      <c r="C1902" s="5"/>
      <c r="D1902" s="5"/>
      <c r="E1902" s="5"/>
    </row>
    <row r="1903" spans="1:5" ht="14.25" x14ac:dyDescent="0.2">
      <c r="A1903" s="5"/>
      <c r="B1903" s="5"/>
      <c r="C1903" s="5"/>
      <c r="D1903" s="5"/>
      <c r="E1903" s="5"/>
    </row>
    <row r="1904" spans="1:5" ht="14.25" x14ac:dyDescent="0.2">
      <c r="A1904" s="5"/>
      <c r="B1904" s="5"/>
      <c r="C1904" s="5"/>
      <c r="D1904" s="5"/>
      <c r="E1904" s="5"/>
    </row>
    <row r="1905" spans="1:5" ht="14.25" x14ac:dyDescent="0.2">
      <c r="A1905" s="5"/>
      <c r="B1905" s="5"/>
      <c r="C1905" s="5"/>
      <c r="D1905" s="5"/>
      <c r="E1905" s="5"/>
    </row>
    <row r="1906" spans="1:5" ht="14.25" x14ac:dyDescent="0.2">
      <c r="A1906" s="5"/>
      <c r="B1906" s="5"/>
      <c r="C1906" s="5"/>
      <c r="D1906" s="5"/>
      <c r="E1906" s="5"/>
    </row>
    <row r="1907" spans="1:5" ht="14.25" x14ac:dyDescent="0.2">
      <c r="A1907" s="5"/>
      <c r="B1907" s="5"/>
      <c r="C1907" s="5"/>
      <c r="D1907" s="5"/>
      <c r="E1907" s="5"/>
    </row>
    <row r="1908" spans="1:5" ht="14.25" x14ac:dyDescent="0.2">
      <c r="A1908" s="5"/>
      <c r="B1908" s="5"/>
      <c r="C1908" s="5"/>
      <c r="D1908" s="5"/>
      <c r="E1908" s="5"/>
    </row>
    <row r="1909" spans="1:5" ht="14.25" x14ac:dyDescent="0.2">
      <c r="A1909" s="5"/>
      <c r="B1909" s="5"/>
      <c r="C1909" s="5"/>
      <c r="D1909" s="5"/>
      <c r="E1909" s="5"/>
    </row>
    <row r="1910" spans="1:5" ht="14.25" x14ac:dyDescent="0.2">
      <c r="A1910" s="5"/>
      <c r="B1910" s="5"/>
      <c r="C1910" s="5"/>
      <c r="D1910" s="5"/>
      <c r="E1910" s="5"/>
    </row>
    <row r="1911" spans="1:5" ht="14.25" x14ac:dyDescent="0.2">
      <c r="A1911" s="5"/>
      <c r="B1911" s="5"/>
      <c r="C1911" s="5"/>
      <c r="D1911" s="5"/>
      <c r="E1911" s="5"/>
    </row>
    <row r="1912" spans="1:5" ht="14.25" x14ac:dyDescent="0.2">
      <c r="A1912" s="5"/>
      <c r="B1912" s="5"/>
      <c r="C1912" s="5"/>
      <c r="D1912" s="5"/>
      <c r="E1912" s="5"/>
    </row>
    <row r="1913" spans="1:5" ht="14.25" x14ac:dyDescent="0.2">
      <c r="A1913" s="5"/>
      <c r="B1913" s="5"/>
      <c r="C1913" s="5"/>
      <c r="D1913" s="5"/>
      <c r="E1913" s="5"/>
    </row>
    <row r="1914" spans="1:5" ht="14.25" x14ac:dyDescent="0.2">
      <c r="A1914" s="5"/>
      <c r="B1914" s="5"/>
      <c r="C1914" s="5"/>
      <c r="D1914" s="5"/>
      <c r="E1914" s="5"/>
    </row>
    <row r="1915" spans="1:5" ht="14.25" x14ac:dyDescent="0.2">
      <c r="A1915" s="5"/>
      <c r="B1915" s="5"/>
      <c r="C1915" s="5"/>
      <c r="D1915" s="5"/>
      <c r="E1915" s="5"/>
    </row>
    <row r="1916" spans="1:5" ht="14.25" x14ac:dyDescent="0.2">
      <c r="A1916" s="5"/>
      <c r="B1916" s="5"/>
      <c r="C1916" s="5"/>
      <c r="D1916" s="5"/>
      <c r="E1916" s="5"/>
    </row>
    <row r="1917" spans="1:5" ht="14.25" x14ac:dyDescent="0.2">
      <c r="A1917" s="5"/>
      <c r="B1917" s="5"/>
      <c r="C1917" s="5"/>
      <c r="D1917" s="5"/>
      <c r="E1917" s="5"/>
    </row>
    <row r="1918" spans="1:5" ht="14.25" x14ac:dyDescent="0.2">
      <c r="A1918" s="5"/>
      <c r="B1918" s="5"/>
      <c r="C1918" s="5"/>
      <c r="D1918" s="5"/>
      <c r="E1918" s="5"/>
    </row>
    <row r="1919" spans="1:5" ht="14.25" x14ac:dyDescent="0.2">
      <c r="A1919" s="5"/>
      <c r="B1919" s="5"/>
      <c r="C1919" s="5"/>
      <c r="D1919" s="5"/>
      <c r="E1919" s="5"/>
    </row>
    <row r="1920" spans="1:5" ht="14.25" x14ac:dyDescent="0.2">
      <c r="A1920" s="5"/>
      <c r="B1920" s="5"/>
      <c r="C1920" s="5"/>
      <c r="D1920" s="5"/>
      <c r="E1920" s="5"/>
    </row>
    <row r="1921" spans="1:5" ht="14.25" x14ac:dyDescent="0.2">
      <c r="A1921" s="5"/>
      <c r="B1921" s="5"/>
      <c r="C1921" s="5"/>
      <c r="D1921" s="5"/>
      <c r="E1921" s="5"/>
    </row>
    <row r="1922" spans="1:5" ht="14.25" x14ac:dyDescent="0.2">
      <c r="A1922" s="5"/>
      <c r="B1922" s="5"/>
      <c r="C1922" s="5"/>
      <c r="D1922" s="5"/>
      <c r="E1922" s="5"/>
    </row>
    <row r="1923" spans="1:5" ht="14.25" x14ac:dyDescent="0.2">
      <c r="A1923" s="5"/>
      <c r="B1923" s="5"/>
      <c r="C1923" s="5"/>
      <c r="D1923" s="5"/>
      <c r="E1923" s="5"/>
    </row>
    <row r="1924" spans="1:5" ht="14.25" x14ac:dyDescent="0.2">
      <c r="A1924" s="5"/>
      <c r="B1924" s="5"/>
      <c r="C1924" s="5"/>
      <c r="D1924" s="5"/>
      <c r="E1924" s="5"/>
    </row>
    <row r="1925" spans="1:5" ht="14.25" x14ac:dyDescent="0.2">
      <c r="A1925" s="5"/>
      <c r="B1925" s="5"/>
      <c r="C1925" s="5"/>
      <c r="D1925" s="5"/>
      <c r="E1925" s="5"/>
    </row>
    <row r="1926" spans="1:5" ht="14.25" x14ac:dyDescent="0.2">
      <c r="A1926" s="5"/>
      <c r="B1926" s="5"/>
      <c r="C1926" s="5"/>
      <c r="D1926" s="5"/>
      <c r="E1926" s="5"/>
    </row>
    <row r="1927" spans="1:5" ht="14.25" x14ac:dyDescent="0.2">
      <c r="A1927" s="5"/>
      <c r="B1927" s="5"/>
      <c r="C1927" s="5"/>
      <c r="D1927" s="5"/>
      <c r="E1927" s="5"/>
    </row>
    <row r="1928" spans="1:5" ht="14.25" x14ac:dyDescent="0.2">
      <c r="A1928" s="5"/>
      <c r="B1928" s="5"/>
      <c r="C1928" s="5"/>
      <c r="D1928" s="5"/>
      <c r="E1928" s="5"/>
    </row>
    <row r="1929" spans="1:5" ht="14.25" x14ac:dyDescent="0.2">
      <c r="A1929" s="5"/>
      <c r="B1929" s="5"/>
      <c r="C1929" s="5"/>
      <c r="D1929" s="5"/>
      <c r="E1929" s="5"/>
    </row>
    <row r="1930" spans="1:5" ht="14.25" x14ac:dyDescent="0.2">
      <c r="A1930" s="5"/>
      <c r="B1930" s="5"/>
      <c r="C1930" s="5"/>
      <c r="D1930" s="5"/>
      <c r="E1930" s="5"/>
    </row>
    <row r="1931" spans="1:5" ht="14.25" x14ac:dyDescent="0.2">
      <c r="A1931" s="5"/>
      <c r="B1931" s="5"/>
      <c r="C1931" s="5"/>
      <c r="D1931" s="5"/>
      <c r="E1931" s="5"/>
    </row>
    <row r="1932" spans="1:5" ht="14.25" x14ac:dyDescent="0.2">
      <c r="A1932" s="5"/>
      <c r="B1932" s="5"/>
      <c r="C1932" s="5"/>
      <c r="D1932" s="5"/>
      <c r="E1932" s="5"/>
    </row>
    <row r="1933" spans="1:5" ht="14.25" x14ac:dyDescent="0.2">
      <c r="A1933" s="5"/>
      <c r="B1933" s="5"/>
      <c r="C1933" s="5"/>
      <c r="D1933" s="5"/>
      <c r="E1933" s="5"/>
    </row>
    <row r="1934" spans="1:5" ht="14.25" x14ac:dyDescent="0.2">
      <c r="A1934" s="5"/>
      <c r="B1934" s="5"/>
      <c r="C1934" s="5"/>
      <c r="D1934" s="5"/>
      <c r="E1934" s="5"/>
    </row>
    <row r="1935" spans="1:5" ht="14.25" x14ac:dyDescent="0.2">
      <c r="A1935" s="5"/>
      <c r="B1935" s="5"/>
      <c r="C1935" s="5"/>
      <c r="D1935" s="5"/>
      <c r="E1935" s="5"/>
    </row>
    <row r="1936" spans="1:5" ht="14.25" x14ac:dyDescent="0.2">
      <c r="A1936" s="5"/>
      <c r="B1936" s="5"/>
      <c r="C1936" s="5"/>
      <c r="D1936" s="5"/>
      <c r="E1936" s="5"/>
    </row>
    <row r="1937" spans="1:5" ht="14.25" x14ac:dyDescent="0.2">
      <c r="A1937" s="5"/>
      <c r="B1937" s="5"/>
      <c r="C1937" s="5"/>
      <c r="D1937" s="5"/>
      <c r="E1937" s="5"/>
    </row>
    <row r="1938" spans="1:5" ht="14.25" x14ac:dyDescent="0.2">
      <c r="A1938" s="5"/>
      <c r="B1938" s="5"/>
      <c r="C1938" s="5"/>
      <c r="D1938" s="5"/>
      <c r="E1938" s="5"/>
    </row>
    <row r="1939" spans="1:5" ht="14.25" x14ac:dyDescent="0.2">
      <c r="A1939" s="5"/>
      <c r="B1939" s="5"/>
      <c r="C1939" s="5"/>
      <c r="D1939" s="5"/>
      <c r="E1939" s="5"/>
    </row>
    <row r="1940" spans="1:5" ht="14.25" x14ac:dyDescent="0.2">
      <c r="A1940" s="5"/>
      <c r="B1940" s="5"/>
      <c r="C1940" s="5"/>
      <c r="D1940" s="5"/>
      <c r="E1940" s="5"/>
    </row>
    <row r="1941" spans="1:5" ht="14.25" x14ac:dyDescent="0.2">
      <c r="A1941" s="5"/>
      <c r="B1941" s="5"/>
      <c r="C1941" s="5"/>
      <c r="D1941" s="5"/>
      <c r="E1941" s="5"/>
    </row>
    <row r="1942" spans="1:5" ht="14.25" x14ac:dyDescent="0.2">
      <c r="A1942" s="5"/>
      <c r="B1942" s="5"/>
      <c r="C1942" s="5"/>
      <c r="D1942" s="5"/>
      <c r="E1942" s="5"/>
    </row>
    <row r="1943" spans="1:5" ht="14.25" x14ac:dyDescent="0.2">
      <c r="A1943" s="5"/>
      <c r="B1943" s="5"/>
      <c r="C1943" s="5"/>
      <c r="D1943" s="5"/>
      <c r="E1943" s="5"/>
    </row>
    <row r="1944" spans="1:5" ht="14.25" x14ac:dyDescent="0.2">
      <c r="A1944" s="5"/>
      <c r="B1944" s="5"/>
      <c r="C1944" s="5"/>
      <c r="D1944" s="5"/>
      <c r="E1944" s="5"/>
    </row>
    <row r="1945" spans="1:5" ht="14.25" x14ac:dyDescent="0.2">
      <c r="A1945" s="5"/>
      <c r="B1945" s="5"/>
      <c r="C1945" s="5"/>
      <c r="D1945" s="5"/>
      <c r="E1945" s="5"/>
    </row>
    <row r="1946" spans="1:5" ht="14.25" x14ac:dyDescent="0.2">
      <c r="A1946" s="5"/>
      <c r="B1946" s="5"/>
      <c r="C1946" s="5"/>
      <c r="D1946" s="5"/>
      <c r="E1946" s="5"/>
    </row>
    <row r="1947" spans="1:5" ht="14.25" x14ac:dyDescent="0.2">
      <c r="A1947" s="5"/>
      <c r="B1947" s="5"/>
      <c r="C1947" s="5"/>
      <c r="D1947" s="5"/>
      <c r="E1947" s="5"/>
    </row>
    <row r="1948" spans="1:5" ht="14.25" x14ac:dyDescent="0.2">
      <c r="A1948" s="5"/>
      <c r="B1948" s="5"/>
      <c r="C1948" s="5"/>
      <c r="D1948" s="5"/>
      <c r="E1948" s="5"/>
    </row>
    <row r="1949" spans="1:5" ht="14.25" x14ac:dyDescent="0.2">
      <c r="A1949" s="5"/>
      <c r="B1949" s="5"/>
      <c r="C1949" s="5"/>
      <c r="D1949" s="5"/>
      <c r="E1949" s="5"/>
    </row>
    <row r="1950" spans="1:5" ht="14.25" x14ac:dyDescent="0.2">
      <c r="A1950" s="5"/>
      <c r="B1950" s="5"/>
      <c r="C1950" s="5"/>
      <c r="D1950" s="5"/>
      <c r="E1950" s="5"/>
    </row>
    <row r="1951" spans="1:5" ht="14.25" x14ac:dyDescent="0.2">
      <c r="A1951" s="5"/>
      <c r="B1951" s="5"/>
      <c r="C1951" s="5"/>
      <c r="D1951" s="5"/>
      <c r="E1951" s="5"/>
    </row>
    <row r="1952" spans="1:5" ht="14.25" x14ac:dyDescent="0.2">
      <c r="A1952" s="5"/>
      <c r="B1952" s="5"/>
      <c r="C1952" s="5"/>
      <c r="D1952" s="5"/>
      <c r="E1952" s="5"/>
    </row>
    <row r="1953" spans="1:5" ht="14.25" x14ac:dyDescent="0.2">
      <c r="A1953" s="5"/>
      <c r="B1953" s="5"/>
      <c r="C1953" s="5"/>
      <c r="D1953" s="5"/>
      <c r="E1953" s="5"/>
    </row>
    <row r="1954" spans="1:5" ht="14.25" x14ac:dyDescent="0.2">
      <c r="A1954" s="5"/>
      <c r="B1954" s="5"/>
      <c r="C1954" s="5"/>
      <c r="D1954" s="5"/>
      <c r="E1954" s="5"/>
    </row>
    <row r="1955" spans="1:5" ht="14.25" x14ac:dyDescent="0.2">
      <c r="A1955" s="5"/>
      <c r="B1955" s="5"/>
      <c r="C1955" s="5"/>
      <c r="D1955" s="5"/>
      <c r="E1955" s="5"/>
    </row>
    <row r="1956" spans="1:5" ht="14.25" x14ac:dyDescent="0.2">
      <c r="A1956" s="5"/>
      <c r="B1956" s="5"/>
      <c r="C1956" s="5"/>
      <c r="D1956" s="5"/>
      <c r="E1956" s="5"/>
    </row>
    <row r="1957" spans="1:5" ht="14.25" x14ac:dyDescent="0.2">
      <c r="A1957" s="5"/>
      <c r="B1957" s="5"/>
      <c r="C1957" s="5"/>
      <c r="D1957" s="5"/>
      <c r="E1957" s="5"/>
    </row>
    <row r="1958" spans="1:5" ht="14.25" x14ac:dyDescent="0.2">
      <c r="A1958" s="5"/>
      <c r="B1958" s="5"/>
      <c r="C1958" s="5"/>
      <c r="D1958" s="5"/>
      <c r="E1958" s="5"/>
    </row>
    <row r="1959" spans="1:5" ht="14.25" x14ac:dyDescent="0.2">
      <c r="A1959" s="5"/>
      <c r="B1959" s="5"/>
      <c r="C1959" s="5"/>
      <c r="D1959" s="5"/>
      <c r="E1959" s="5"/>
    </row>
    <row r="1960" spans="1:5" ht="14.25" x14ac:dyDescent="0.2">
      <c r="A1960" s="5"/>
      <c r="B1960" s="5"/>
      <c r="C1960" s="5"/>
      <c r="D1960" s="5"/>
      <c r="E1960" s="5"/>
    </row>
    <row r="1961" spans="1:5" ht="14.25" x14ac:dyDescent="0.2">
      <c r="A1961" s="5"/>
      <c r="B1961" s="5"/>
      <c r="C1961" s="5"/>
      <c r="D1961" s="5"/>
      <c r="E1961" s="5"/>
    </row>
    <row r="1962" spans="1:5" ht="14.25" x14ac:dyDescent="0.2">
      <c r="A1962" s="5"/>
      <c r="B1962" s="5"/>
      <c r="C1962" s="5"/>
      <c r="D1962" s="5"/>
      <c r="E1962" s="5"/>
    </row>
    <row r="1963" spans="1:5" ht="14.25" x14ac:dyDescent="0.2">
      <c r="A1963" s="5"/>
      <c r="B1963" s="5"/>
      <c r="C1963" s="5"/>
      <c r="D1963" s="5"/>
      <c r="E1963" s="5"/>
    </row>
    <row r="1964" spans="1:5" ht="14.25" x14ac:dyDescent="0.2">
      <c r="A1964" s="5"/>
      <c r="B1964" s="5"/>
      <c r="C1964" s="5"/>
      <c r="D1964" s="5"/>
      <c r="E1964" s="5"/>
    </row>
    <row r="1965" spans="1:5" ht="14.25" x14ac:dyDescent="0.2">
      <c r="A1965" s="5"/>
      <c r="B1965" s="5"/>
      <c r="C1965" s="5"/>
      <c r="D1965" s="5"/>
      <c r="E1965" s="5"/>
    </row>
    <row r="1966" spans="1:5" ht="14.25" x14ac:dyDescent="0.2">
      <c r="A1966" s="5"/>
      <c r="B1966" s="5"/>
      <c r="C1966" s="5"/>
      <c r="D1966" s="5"/>
      <c r="E1966" s="5"/>
    </row>
    <row r="1967" spans="1:5" ht="14.25" x14ac:dyDescent="0.2">
      <c r="A1967" s="5"/>
      <c r="B1967" s="5"/>
      <c r="C1967" s="5"/>
      <c r="D1967" s="5"/>
      <c r="E1967" s="5"/>
    </row>
    <row r="1968" spans="1:5" ht="14.25" x14ac:dyDescent="0.2">
      <c r="A1968" s="5"/>
      <c r="B1968" s="5"/>
      <c r="C1968" s="5"/>
      <c r="D1968" s="5"/>
      <c r="E1968" s="5"/>
    </row>
    <row r="1969" spans="1:5" ht="14.25" x14ac:dyDescent="0.2">
      <c r="A1969" s="5"/>
      <c r="B1969" s="5"/>
      <c r="C1969" s="5"/>
      <c r="D1969" s="5"/>
      <c r="E1969" s="5"/>
    </row>
    <row r="1970" spans="1:5" ht="14.25" x14ac:dyDescent="0.2">
      <c r="A1970" s="5"/>
      <c r="B1970" s="5"/>
      <c r="C1970" s="5"/>
      <c r="D1970" s="5"/>
      <c r="E1970" s="5"/>
    </row>
    <row r="1971" spans="1:5" ht="14.25" x14ac:dyDescent="0.2">
      <c r="A1971" s="5"/>
      <c r="B1971" s="5"/>
      <c r="C1971" s="5"/>
      <c r="D1971" s="5"/>
      <c r="E1971" s="5"/>
    </row>
    <row r="1972" spans="1:5" ht="14.25" x14ac:dyDescent="0.2">
      <c r="A1972" s="5"/>
      <c r="B1972" s="5"/>
      <c r="C1972" s="5"/>
      <c r="D1972" s="5"/>
      <c r="E1972" s="5"/>
    </row>
    <row r="1973" spans="1:5" ht="14.25" x14ac:dyDescent="0.2">
      <c r="A1973" s="5"/>
      <c r="B1973" s="5"/>
      <c r="C1973" s="5"/>
      <c r="D1973" s="5"/>
      <c r="E1973" s="5"/>
    </row>
    <row r="1974" spans="1:5" ht="14.25" x14ac:dyDescent="0.2">
      <c r="A1974" s="5"/>
      <c r="B1974" s="5"/>
      <c r="C1974" s="5"/>
      <c r="D1974" s="5"/>
      <c r="E1974" s="5"/>
    </row>
    <row r="1975" spans="1:5" ht="14.25" x14ac:dyDescent="0.2">
      <c r="A1975" s="5"/>
      <c r="B1975" s="5"/>
      <c r="C1975" s="5"/>
      <c r="D1975" s="5"/>
      <c r="E1975" s="5"/>
    </row>
    <row r="1976" spans="1:5" ht="14.25" x14ac:dyDescent="0.2">
      <c r="A1976" s="5"/>
      <c r="B1976" s="5"/>
      <c r="C1976" s="5"/>
      <c r="D1976" s="5"/>
      <c r="E1976" s="5"/>
    </row>
    <row r="1977" spans="1:5" ht="14.25" x14ac:dyDescent="0.2">
      <c r="A1977" s="5"/>
      <c r="B1977" s="5"/>
      <c r="C1977" s="5"/>
      <c r="D1977" s="5"/>
      <c r="E1977" s="5"/>
    </row>
    <row r="1978" spans="1:5" ht="14.25" x14ac:dyDescent="0.2">
      <c r="A1978" s="5"/>
      <c r="B1978" s="5"/>
      <c r="C1978" s="5"/>
      <c r="D1978" s="5"/>
      <c r="E1978" s="5"/>
    </row>
    <row r="1979" spans="1:5" ht="14.25" x14ac:dyDescent="0.2">
      <c r="A1979" s="5"/>
      <c r="B1979" s="5"/>
      <c r="C1979" s="5"/>
      <c r="D1979" s="5"/>
      <c r="E1979" s="5"/>
    </row>
    <row r="1980" spans="1:5" ht="14.25" x14ac:dyDescent="0.2">
      <c r="A1980" s="5"/>
      <c r="B1980" s="5"/>
      <c r="C1980" s="5"/>
      <c r="D1980" s="5"/>
      <c r="E1980" s="5"/>
    </row>
    <row r="1981" spans="1:5" ht="14.25" x14ac:dyDescent="0.2">
      <c r="A1981" s="5"/>
      <c r="B1981" s="5"/>
      <c r="C1981" s="5"/>
      <c r="D1981" s="5"/>
      <c r="E1981" s="5"/>
    </row>
    <row r="1982" spans="1:5" ht="14.25" x14ac:dyDescent="0.2">
      <c r="A1982" s="5"/>
      <c r="B1982" s="5"/>
      <c r="C1982" s="5"/>
      <c r="D1982" s="5"/>
      <c r="E1982" s="5"/>
    </row>
    <row r="1983" spans="1:5" ht="14.25" x14ac:dyDescent="0.2">
      <c r="A1983" s="5"/>
      <c r="B1983" s="5"/>
      <c r="C1983" s="5"/>
      <c r="D1983" s="5"/>
      <c r="E1983" s="5"/>
    </row>
    <row r="1984" spans="1:5" ht="14.25" x14ac:dyDescent="0.2">
      <c r="A1984" s="5"/>
      <c r="B1984" s="5"/>
      <c r="C1984" s="5"/>
      <c r="D1984" s="5"/>
      <c r="E1984" s="5"/>
    </row>
    <row r="1985" spans="1:5" ht="14.25" x14ac:dyDescent="0.2">
      <c r="A1985" s="5"/>
      <c r="B1985" s="5"/>
      <c r="C1985" s="5"/>
      <c r="D1985" s="5"/>
      <c r="E1985" s="5"/>
    </row>
    <row r="1986" spans="1:5" ht="14.25" x14ac:dyDescent="0.2">
      <c r="A1986" s="5"/>
      <c r="B1986" s="5"/>
      <c r="C1986" s="5"/>
      <c r="D1986" s="5"/>
      <c r="E1986" s="5"/>
    </row>
    <row r="1987" spans="1:5" ht="14.25" x14ac:dyDescent="0.2">
      <c r="A1987" s="5"/>
      <c r="B1987" s="5"/>
      <c r="C1987" s="5"/>
      <c r="D1987" s="5"/>
      <c r="E1987" s="5"/>
    </row>
    <row r="1988" spans="1:5" ht="14.25" x14ac:dyDescent="0.2">
      <c r="A1988" s="5"/>
      <c r="B1988" s="5"/>
      <c r="C1988" s="5"/>
      <c r="D1988" s="5"/>
      <c r="E1988" s="5"/>
    </row>
    <row r="1989" spans="1:5" ht="14.25" x14ac:dyDescent="0.2">
      <c r="A1989" s="5"/>
      <c r="B1989" s="5"/>
      <c r="C1989" s="5"/>
      <c r="D1989" s="5"/>
      <c r="E1989" s="5"/>
    </row>
    <row r="1990" spans="1:5" ht="14.25" x14ac:dyDescent="0.2">
      <c r="A1990" s="5"/>
      <c r="B1990" s="5"/>
      <c r="C1990" s="5"/>
      <c r="D1990" s="5"/>
      <c r="E1990" s="5"/>
    </row>
    <row r="1991" spans="1:5" ht="14.25" x14ac:dyDescent="0.2">
      <c r="A1991" s="5"/>
      <c r="B1991" s="5"/>
      <c r="C1991" s="5"/>
      <c r="D1991" s="5"/>
      <c r="E1991" s="5"/>
    </row>
    <row r="1992" spans="1:5" ht="14.25" x14ac:dyDescent="0.2">
      <c r="A1992" s="5"/>
      <c r="B1992" s="5"/>
      <c r="C1992" s="5"/>
      <c r="D1992" s="5"/>
      <c r="E1992" s="5"/>
    </row>
    <row r="1993" spans="1:5" ht="14.25" x14ac:dyDescent="0.2">
      <c r="A1993" s="5"/>
      <c r="B1993" s="5"/>
      <c r="C1993" s="5"/>
      <c r="D1993" s="5"/>
      <c r="E1993" s="5"/>
    </row>
    <row r="1994" spans="1:5" ht="14.25" x14ac:dyDescent="0.2">
      <c r="A1994" s="5"/>
      <c r="B1994" s="5"/>
      <c r="C1994" s="5"/>
      <c r="D1994" s="5"/>
      <c r="E1994" s="5"/>
    </row>
    <row r="1995" spans="1:5" ht="14.25" x14ac:dyDescent="0.2">
      <c r="A1995" s="5"/>
      <c r="B1995" s="5"/>
      <c r="C1995" s="5"/>
      <c r="D1995" s="5"/>
      <c r="E1995" s="5"/>
    </row>
    <row r="1996" spans="1:5" ht="14.25" x14ac:dyDescent="0.2">
      <c r="A1996" s="5"/>
      <c r="B1996" s="5"/>
      <c r="C1996" s="5"/>
      <c r="D1996" s="5"/>
      <c r="E1996" s="5"/>
    </row>
    <row r="1997" spans="1:5" ht="14.25" x14ac:dyDescent="0.2">
      <c r="A1997" s="5"/>
      <c r="B1997" s="5"/>
      <c r="C1997" s="5"/>
      <c r="D1997" s="5"/>
      <c r="E1997" s="5"/>
    </row>
    <row r="1998" spans="1:5" ht="14.25" x14ac:dyDescent="0.2">
      <c r="A1998" s="5"/>
      <c r="B1998" s="5"/>
      <c r="C1998" s="5"/>
      <c r="D1998" s="5"/>
      <c r="E1998" s="5"/>
    </row>
    <row r="1999" spans="1:5" ht="14.25" x14ac:dyDescent="0.2">
      <c r="A1999" s="5"/>
      <c r="B1999" s="5"/>
      <c r="C1999" s="5"/>
      <c r="D1999" s="5"/>
      <c r="E1999" s="5"/>
    </row>
    <row r="2000" spans="1:5" ht="14.25" x14ac:dyDescent="0.2">
      <c r="A2000" s="5"/>
      <c r="B2000" s="5"/>
      <c r="C2000" s="5"/>
      <c r="D2000" s="5"/>
      <c r="E2000" s="5"/>
    </row>
    <row r="2001" spans="1:5" ht="14.25" x14ac:dyDescent="0.2">
      <c r="A2001" s="5"/>
      <c r="B2001" s="5"/>
      <c r="C2001" s="5"/>
      <c r="D2001" s="5"/>
      <c r="E2001" s="5"/>
    </row>
    <row r="2002" spans="1:5" ht="14.25" x14ac:dyDescent="0.2">
      <c r="A2002" s="5"/>
      <c r="B2002" s="5"/>
      <c r="C2002" s="5"/>
      <c r="D2002" s="5"/>
      <c r="E2002" s="5"/>
    </row>
    <row r="2003" spans="1:5" ht="14.25" x14ac:dyDescent="0.2">
      <c r="A2003" s="5"/>
      <c r="B2003" s="5"/>
      <c r="C2003" s="5"/>
      <c r="D2003" s="5"/>
      <c r="E2003" s="5"/>
    </row>
    <row r="2004" spans="1:5" ht="14.25" x14ac:dyDescent="0.2">
      <c r="A2004" s="5"/>
      <c r="B2004" s="5"/>
      <c r="C2004" s="5"/>
      <c r="D2004" s="5"/>
      <c r="E2004" s="5"/>
    </row>
    <row r="2005" spans="1:5" ht="14.25" x14ac:dyDescent="0.2">
      <c r="A2005" s="5"/>
      <c r="B2005" s="5"/>
      <c r="C2005" s="5"/>
      <c r="D2005" s="5"/>
      <c r="E2005" s="5"/>
    </row>
    <row r="2006" spans="1:5" ht="14.25" x14ac:dyDescent="0.2">
      <c r="A2006" s="5"/>
      <c r="B2006" s="5"/>
      <c r="C2006" s="5"/>
      <c r="D2006" s="5"/>
      <c r="E2006" s="5"/>
    </row>
    <row r="2007" spans="1:5" ht="14.25" customHeight="1" x14ac:dyDescent="0.2"/>
    <row r="2008" spans="1:5" ht="14.25" customHeight="1" x14ac:dyDescent="0.2"/>
    <row r="2009" spans="1:5" ht="14.25" customHeight="1" x14ac:dyDescent="0.2"/>
    <row r="2010" spans="1:5" ht="14.25" customHeight="1" x14ac:dyDescent="0.2"/>
    <row r="2011" spans="1:5" ht="14.25" customHeight="1" x14ac:dyDescent="0.2"/>
    <row r="2012" spans="1:5" ht="14.25" customHeight="1" x14ac:dyDescent="0.2"/>
    <row r="2013" spans="1:5" ht="14.25" customHeight="1" x14ac:dyDescent="0.2"/>
    <row r="2014" spans="1:5" ht="14.25" customHeight="1" x14ac:dyDescent="0.2"/>
    <row r="2015" spans="1:5" ht="14.25" customHeight="1" x14ac:dyDescent="0.2"/>
    <row r="2016" spans="1:5" ht="14.25" customHeight="1" x14ac:dyDescent="0.2"/>
    <row r="2017" ht="14.25" customHeight="1" x14ac:dyDescent="0.2"/>
    <row r="2018" ht="14.25" customHeight="1" x14ac:dyDescent="0.2"/>
    <row r="2019" ht="14.25" customHeight="1" x14ac:dyDescent="0.2"/>
    <row r="2020" ht="14.25" customHeight="1" x14ac:dyDescent="0.2"/>
    <row r="2021" ht="14.25" customHeight="1" x14ac:dyDescent="0.2"/>
    <row r="2022" ht="14.25" customHeight="1" x14ac:dyDescent="0.2"/>
    <row r="2023" ht="14.25" customHeight="1" x14ac:dyDescent="0.2"/>
    <row r="2024" ht="14.25" customHeight="1" x14ac:dyDescent="0.2"/>
    <row r="2025" ht="14.25" customHeight="1" x14ac:dyDescent="0.2"/>
    <row r="2026" ht="14.25" customHeight="1" x14ac:dyDescent="0.2"/>
  </sheetData>
  <mergeCells count="21">
    <mergeCell ref="A1:G3"/>
    <mergeCell ref="A8:I8"/>
    <mergeCell ref="A9:I9"/>
    <mergeCell ref="C13:D13"/>
    <mergeCell ref="E13:F13"/>
    <mergeCell ref="G13:H13"/>
    <mergeCell ref="A13:A14"/>
    <mergeCell ref="B13:B14"/>
    <mergeCell ref="J4:K4"/>
    <mergeCell ref="D6:E6"/>
    <mergeCell ref="B5:E5"/>
    <mergeCell ref="AA12:AC13"/>
    <mergeCell ref="AE12:AE14"/>
    <mergeCell ref="C11:D12"/>
    <mergeCell ref="E11:F12"/>
    <mergeCell ref="G11:H12"/>
    <mergeCell ref="I13:K13"/>
    <mergeCell ref="M12:O13"/>
    <mergeCell ref="Q12:S13"/>
    <mergeCell ref="U12:V13"/>
    <mergeCell ref="X12:Y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6"/>
  <sheetViews>
    <sheetView showGridLines="0" topLeftCell="E1" workbookViewId="0">
      <selection activeCell="K3" sqref="K3"/>
    </sheetView>
  </sheetViews>
  <sheetFormatPr baseColWidth="10" defaultColWidth="0" defaultRowHeight="0" customHeight="1" zeroHeight="1" x14ac:dyDescent="0.2"/>
  <cols>
    <col min="1" max="1" width="2.7109375" style="5" customWidth="1"/>
    <col min="2" max="2" width="19.42578125" style="5" customWidth="1"/>
    <col min="3" max="3" width="35.5703125" style="5" bestFit="1" customWidth="1"/>
    <col min="4" max="4" width="24.7109375" style="5" customWidth="1"/>
    <col min="5" max="5" width="15.28515625" style="5" customWidth="1"/>
    <col min="6" max="6" width="31" style="5" customWidth="1"/>
    <col min="7" max="7" width="24.7109375" style="5" customWidth="1"/>
    <col min="8" max="8" width="15.28515625" style="5" customWidth="1"/>
    <col min="9" max="9" width="31" style="5" customWidth="1"/>
    <col min="10" max="10" width="24.7109375" style="5" customWidth="1"/>
    <col min="11" max="11" width="15.85546875" style="5" customWidth="1"/>
    <col min="12" max="12" width="11.42578125" style="5" customWidth="1"/>
    <col min="13" max="16384" width="11.42578125" style="5" hidden="1"/>
  </cols>
  <sheetData>
    <row r="1" spans="2:19" s="446" customFormat="1" ht="27.75" customHeight="1" x14ac:dyDescent="0.25">
      <c r="B1" s="536" t="s">
        <v>2</v>
      </c>
      <c r="C1" s="536"/>
      <c r="D1" s="536"/>
      <c r="E1" s="536"/>
      <c r="F1" s="536"/>
      <c r="G1" s="536"/>
      <c r="H1" s="536"/>
      <c r="I1" s="536"/>
      <c r="J1" s="494" t="s">
        <v>485</v>
      </c>
      <c r="K1" s="492" t="s">
        <v>488</v>
      </c>
      <c r="L1" s="448"/>
    </row>
    <row r="2" spans="2:19" s="446" customFormat="1" ht="27.75" customHeight="1" x14ac:dyDescent="0.25">
      <c r="B2" s="536"/>
      <c r="C2" s="536"/>
      <c r="D2" s="536"/>
      <c r="E2" s="536"/>
      <c r="F2" s="536"/>
      <c r="G2" s="536"/>
      <c r="H2" s="536"/>
      <c r="I2" s="536"/>
      <c r="J2" s="494" t="s">
        <v>486</v>
      </c>
      <c r="K2" s="492">
        <v>1</v>
      </c>
      <c r="L2" s="448"/>
    </row>
    <row r="3" spans="2:19" s="446" customFormat="1" ht="27.75" customHeight="1" x14ac:dyDescent="0.25">
      <c r="B3" s="536"/>
      <c r="C3" s="536"/>
      <c r="D3" s="536"/>
      <c r="E3" s="536"/>
      <c r="F3" s="536"/>
      <c r="G3" s="536"/>
      <c r="H3" s="536"/>
      <c r="I3" s="536"/>
      <c r="J3" s="494" t="s">
        <v>499</v>
      </c>
      <c r="K3" s="493">
        <v>44573</v>
      </c>
      <c r="L3" s="449"/>
    </row>
    <row r="4" spans="2:19" ht="15" customHeight="1" thickBot="1" x14ac:dyDescent="0.25">
      <c r="J4" s="551"/>
      <c r="K4" s="551"/>
      <c r="L4" s="91"/>
    </row>
    <row r="5" spans="2:19" s="91" customFormat="1" ht="18" customHeight="1" thickBot="1" x14ac:dyDescent="0.3">
      <c r="B5" s="15" t="s">
        <v>8</v>
      </c>
      <c r="C5" s="564" t="s">
        <v>9</v>
      </c>
      <c r="D5" s="564"/>
      <c r="E5" s="564"/>
      <c r="F5" s="565"/>
      <c r="G5" s="87" t="s">
        <v>66</v>
      </c>
      <c r="H5" s="557" t="s">
        <v>11</v>
      </c>
      <c r="I5" s="557"/>
      <c r="J5" s="557"/>
      <c r="K5" s="558"/>
      <c r="L5" s="85"/>
      <c r="M5" s="86" t="s">
        <v>67</v>
      </c>
      <c r="N5" s="88"/>
      <c r="O5" s="89"/>
      <c r="P5" s="89"/>
      <c r="Q5" s="90"/>
      <c r="R5" s="90"/>
      <c r="S5" s="90"/>
    </row>
    <row r="6" spans="2:19" s="91" customFormat="1" ht="18" customHeight="1" thickBot="1" x14ac:dyDescent="0.3">
      <c r="B6" s="559" t="s">
        <v>12</v>
      </c>
      <c r="C6" s="560"/>
      <c r="D6" s="92" t="s">
        <v>68</v>
      </c>
      <c r="E6" s="93" t="s">
        <v>14</v>
      </c>
      <c r="F6" s="92" t="s">
        <v>68</v>
      </c>
      <c r="G6" s="94" t="s">
        <v>0</v>
      </c>
      <c r="H6" s="95" t="s">
        <v>15</v>
      </c>
      <c r="I6" s="20" t="s">
        <v>16</v>
      </c>
      <c r="J6" s="561" t="s">
        <v>453</v>
      </c>
      <c r="K6" s="562"/>
      <c r="M6" s="96" t="s">
        <v>69</v>
      </c>
      <c r="N6" s="97" t="s">
        <v>70</v>
      </c>
      <c r="O6" s="98"/>
      <c r="Q6" s="99"/>
      <c r="R6" s="90"/>
      <c r="S6" s="90"/>
    </row>
    <row r="7" spans="2:19" ht="15" customHeight="1" thickBot="1" x14ac:dyDescent="0.25">
      <c r="J7" s="551"/>
      <c r="K7" s="551"/>
      <c r="L7" s="91"/>
    </row>
    <row r="8" spans="2:19" ht="22.5" customHeight="1" thickBot="1" x14ac:dyDescent="0.25">
      <c r="B8" s="539" t="s">
        <v>18</v>
      </c>
      <c r="C8" s="540"/>
      <c r="D8" s="540"/>
      <c r="E8" s="540"/>
      <c r="F8" s="540"/>
      <c r="G8" s="540"/>
      <c r="H8" s="540"/>
      <c r="I8" s="540"/>
      <c r="J8" s="540"/>
      <c r="K8" s="541"/>
      <c r="L8" s="91"/>
      <c r="M8" s="1"/>
    </row>
    <row r="9" spans="2:19" ht="28.5" customHeight="1" x14ac:dyDescent="0.2">
      <c r="B9" s="520" t="s">
        <v>71</v>
      </c>
      <c r="C9" s="521"/>
      <c r="D9" s="521"/>
      <c r="E9" s="521"/>
      <c r="F9" s="521"/>
      <c r="G9" s="521"/>
      <c r="H9" s="521"/>
      <c r="I9" s="521"/>
      <c r="J9" s="521"/>
      <c r="K9" s="554"/>
      <c r="L9" s="91"/>
    </row>
    <row r="10" spans="2:19" ht="28.5" customHeight="1" x14ac:dyDescent="0.2">
      <c r="B10" s="520"/>
      <c r="C10" s="521"/>
      <c r="D10" s="521"/>
      <c r="E10" s="521"/>
      <c r="F10" s="521"/>
      <c r="G10" s="521"/>
      <c r="H10" s="521"/>
      <c r="I10" s="521"/>
      <c r="J10" s="521"/>
      <c r="K10" s="554"/>
      <c r="L10" s="91"/>
    </row>
    <row r="11" spans="2:19" ht="19.5" customHeight="1" x14ac:dyDescent="0.2">
      <c r="B11" s="31" t="s">
        <v>20</v>
      </c>
      <c r="K11" s="32"/>
      <c r="L11" s="91"/>
    </row>
    <row r="12" spans="2:19" ht="19.5" customHeight="1" x14ac:dyDescent="0.2">
      <c r="B12" s="520" t="s">
        <v>72</v>
      </c>
      <c r="C12" s="521"/>
      <c r="D12" s="521"/>
      <c r="E12" s="521"/>
      <c r="F12" s="521"/>
      <c r="G12" s="521"/>
      <c r="H12" s="521"/>
      <c r="I12" s="521"/>
      <c r="K12" s="100"/>
      <c r="L12" s="91"/>
    </row>
    <row r="13" spans="2:19" ht="19.5" customHeight="1" x14ac:dyDescent="0.2">
      <c r="B13" s="520" t="s">
        <v>73</v>
      </c>
      <c r="C13" s="521"/>
      <c r="D13" s="521"/>
      <c r="E13" s="521"/>
      <c r="F13" s="521"/>
      <c r="G13" s="521"/>
      <c r="H13" s="521"/>
      <c r="I13" s="521"/>
      <c r="J13" s="521"/>
      <c r="K13" s="554"/>
      <c r="L13" s="91"/>
    </row>
    <row r="14" spans="2:19" ht="19.5" customHeight="1" x14ac:dyDescent="0.2">
      <c r="B14" s="101"/>
      <c r="C14" s="102"/>
      <c r="D14" s="102"/>
      <c r="E14" s="102"/>
      <c r="F14" s="102"/>
      <c r="G14" s="102"/>
      <c r="H14" s="102"/>
      <c r="I14" s="102"/>
      <c r="J14" s="102"/>
      <c r="K14" s="103"/>
      <c r="L14" s="91"/>
    </row>
    <row r="15" spans="2:19" ht="19.5" customHeight="1" x14ac:dyDescent="0.2">
      <c r="B15" s="500" t="s">
        <v>21</v>
      </c>
      <c r="C15" s="501"/>
      <c r="D15" s="501"/>
      <c r="E15" s="501"/>
      <c r="F15" s="501"/>
      <c r="G15" s="501"/>
      <c r="H15" s="501"/>
      <c r="I15" s="501"/>
      <c r="J15" s="501"/>
      <c r="K15" s="502"/>
      <c r="L15" s="91"/>
    </row>
    <row r="16" spans="2:19" ht="19.5" customHeight="1" thickBot="1" x14ac:dyDescent="0.25">
      <c r="B16" s="31"/>
      <c r="K16" s="32"/>
      <c r="L16" s="91"/>
    </row>
    <row r="17" spans="2:12" ht="22.5" customHeight="1" x14ac:dyDescent="0.2">
      <c r="B17" s="31"/>
      <c r="C17" s="460" t="s">
        <v>74</v>
      </c>
      <c r="D17" s="104">
        <v>26418774</v>
      </c>
      <c r="E17" s="365" t="s">
        <v>75</v>
      </c>
      <c r="K17" s="32"/>
      <c r="L17" s="91"/>
    </row>
    <row r="18" spans="2:12" ht="22.5" customHeight="1" x14ac:dyDescent="0.2">
      <c r="B18" s="31"/>
      <c r="C18" s="461" t="s">
        <v>76</v>
      </c>
      <c r="D18" s="106">
        <v>95759</v>
      </c>
      <c r="E18" s="365" t="s">
        <v>77</v>
      </c>
      <c r="K18" s="32"/>
      <c r="L18" s="91"/>
    </row>
    <row r="19" spans="2:12" ht="22.5" customHeight="1" x14ac:dyDescent="0.2">
      <c r="B19" s="42"/>
      <c r="C19" s="461" t="s">
        <v>78</v>
      </c>
      <c r="D19" s="106">
        <v>220355</v>
      </c>
      <c r="E19" s="365" t="s">
        <v>79</v>
      </c>
      <c r="K19" s="32"/>
      <c r="L19" s="91"/>
    </row>
    <row r="20" spans="2:12" ht="22.5" customHeight="1" x14ac:dyDescent="0.2">
      <c r="B20" s="42"/>
      <c r="C20" s="461" t="s">
        <v>80</v>
      </c>
      <c r="D20" s="106">
        <v>389365</v>
      </c>
      <c r="E20" s="365" t="s">
        <v>81</v>
      </c>
      <c r="K20" s="32"/>
      <c r="L20" s="91"/>
    </row>
    <row r="21" spans="2:12" ht="22.5" customHeight="1" x14ac:dyDescent="0.2">
      <c r="B21" s="42"/>
      <c r="C21" s="461" t="s">
        <v>82</v>
      </c>
      <c r="D21" s="106">
        <v>370871</v>
      </c>
      <c r="E21" s="365" t="s">
        <v>83</v>
      </c>
      <c r="K21" s="32"/>
      <c r="L21" s="91"/>
    </row>
    <row r="22" spans="2:12" ht="22.5" customHeight="1" thickBot="1" x14ac:dyDescent="0.25">
      <c r="B22" s="42"/>
      <c r="C22" s="462" t="s">
        <v>84</v>
      </c>
      <c r="D22" s="107">
        <v>95767</v>
      </c>
      <c r="E22" s="365" t="s">
        <v>85</v>
      </c>
      <c r="K22" s="32"/>
      <c r="L22" s="91"/>
    </row>
    <row r="23" spans="2:12" ht="18" customHeight="1" x14ac:dyDescent="0.2">
      <c r="B23" s="42"/>
      <c r="C23" s="108" t="s">
        <v>86</v>
      </c>
      <c r="D23" s="360">
        <f>SUM(D17:D22)</f>
        <v>27590891</v>
      </c>
      <c r="E23" s="366"/>
      <c r="K23" s="32"/>
      <c r="L23" s="91"/>
    </row>
    <row r="24" spans="2:12" ht="18" customHeight="1" x14ac:dyDescent="0.2">
      <c r="B24" s="42"/>
      <c r="C24" s="37" t="s">
        <v>87</v>
      </c>
      <c r="D24" s="45">
        <f>D23-D25</f>
        <v>136380</v>
      </c>
      <c r="K24" s="32"/>
      <c r="L24" s="109"/>
    </row>
    <row r="25" spans="2:12" ht="18" customHeight="1" x14ac:dyDescent="0.2">
      <c r="B25" s="42"/>
      <c r="C25" s="37" t="s">
        <v>88</v>
      </c>
      <c r="D25" s="45">
        <v>27454511</v>
      </c>
      <c r="E25" s="109"/>
      <c r="F25" s="109"/>
      <c r="K25" s="32"/>
      <c r="L25" s="109"/>
    </row>
    <row r="26" spans="2:12" ht="10.5" customHeight="1" x14ac:dyDescent="0.2">
      <c r="B26" s="42"/>
      <c r="K26" s="32"/>
    </row>
    <row r="27" spans="2:12" ht="18.75" customHeight="1" x14ac:dyDescent="0.2">
      <c r="B27" s="42"/>
      <c r="C27" s="576" t="s">
        <v>89</v>
      </c>
      <c r="D27" s="576"/>
      <c r="E27" s="576"/>
      <c r="F27" s="576"/>
      <c r="K27" s="32"/>
    </row>
    <row r="28" spans="2:12" ht="21.75" customHeight="1" thickBot="1" x14ac:dyDescent="0.25">
      <c r="B28" s="42"/>
      <c r="C28" s="576"/>
      <c r="D28" s="576"/>
      <c r="E28" s="576"/>
      <c r="F28" s="576"/>
      <c r="K28" s="32"/>
    </row>
    <row r="29" spans="2:12" ht="21.75" customHeight="1" thickBot="1" x14ac:dyDescent="0.25">
      <c r="B29" s="539" t="s">
        <v>90</v>
      </c>
      <c r="C29" s="540"/>
      <c r="D29" s="540"/>
      <c r="E29" s="540"/>
      <c r="F29" s="540"/>
      <c r="G29" s="540"/>
      <c r="H29" s="540"/>
      <c r="I29" s="540"/>
      <c r="J29" s="540"/>
      <c r="K29" s="541"/>
    </row>
    <row r="30" spans="2:12" ht="14.25" x14ac:dyDescent="0.2">
      <c r="B30" s="42"/>
      <c r="K30" s="32"/>
    </row>
    <row r="31" spans="2:12" ht="15" x14ac:dyDescent="0.2">
      <c r="B31" s="42"/>
      <c r="C31" s="105" t="s">
        <v>75</v>
      </c>
      <c r="F31" s="105" t="s">
        <v>77</v>
      </c>
      <c r="I31" s="105" t="s">
        <v>79</v>
      </c>
      <c r="K31" s="32"/>
    </row>
    <row r="32" spans="2:12" ht="15" x14ac:dyDescent="0.2">
      <c r="B32" s="42"/>
      <c r="C32" s="105"/>
      <c r="K32" s="32"/>
    </row>
    <row r="33" spans="2:11" ht="18" customHeight="1" x14ac:dyDescent="0.2">
      <c r="B33" s="42"/>
      <c r="C33" s="553" t="s">
        <v>91</v>
      </c>
      <c r="D33" s="553"/>
      <c r="F33" s="553" t="s">
        <v>92</v>
      </c>
      <c r="G33" s="553"/>
      <c r="I33" s="553" t="s">
        <v>93</v>
      </c>
      <c r="J33" s="553"/>
      <c r="K33" s="110"/>
    </row>
    <row r="34" spans="2:11" ht="18" customHeight="1" x14ac:dyDescent="0.2">
      <c r="B34" s="42"/>
      <c r="C34" s="553"/>
      <c r="D34" s="553"/>
      <c r="F34" s="553"/>
      <c r="G34" s="553"/>
      <c r="I34" s="553"/>
      <c r="J34" s="553"/>
      <c r="K34" s="110"/>
    </row>
    <row r="35" spans="2:11" ht="14.25" x14ac:dyDescent="0.2">
      <c r="B35" s="42"/>
      <c r="C35" s="563" t="s">
        <v>94</v>
      </c>
      <c r="D35" s="563"/>
      <c r="F35" s="563" t="s">
        <v>94</v>
      </c>
      <c r="G35" s="563"/>
      <c r="I35" s="563" t="s">
        <v>94</v>
      </c>
      <c r="J35" s="563"/>
      <c r="K35" s="111"/>
    </row>
    <row r="36" spans="2:11" ht="16.5" customHeight="1" x14ac:dyDescent="0.25">
      <c r="B36" s="42"/>
      <c r="C36" s="112" t="s">
        <v>95</v>
      </c>
      <c r="D36" s="113">
        <v>26418773622</v>
      </c>
      <c r="F36" s="112" t="s">
        <v>95</v>
      </c>
      <c r="G36" s="114">
        <v>95759450</v>
      </c>
      <c r="I36" s="112" t="s">
        <v>95</v>
      </c>
      <c r="J36" s="114">
        <v>220364958</v>
      </c>
      <c r="K36" s="115"/>
    </row>
    <row r="37" spans="2:11" ht="16.5" customHeight="1" x14ac:dyDescent="0.25">
      <c r="B37" s="42"/>
      <c r="C37" s="112" t="s">
        <v>96</v>
      </c>
      <c r="D37" s="116">
        <v>8236</v>
      </c>
      <c r="F37" s="112" t="s">
        <v>96</v>
      </c>
      <c r="G37" s="117">
        <v>1051</v>
      </c>
      <c r="I37" s="112" t="s">
        <v>96</v>
      </c>
      <c r="J37" s="117">
        <v>3063</v>
      </c>
      <c r="K37" s="32"/>
    </row>
    <row r="38" spans="2:11" ht="16.5" customHeight="1" x14ac:dyDescent="0.25">
      <c r="B38" s="42"/>
      <c r="C38" s="112" t="s">
        <v>97</v>
      </c>
      <c r="D38" s="113">
        <v>27711164249</v>
      </c>
      <c r="F38" s="112" t="s">
        <v>97</v>
      </c>
      <c r="G38" s="114">
        <v>97648559</v>
      </c>
      <c r="I38" s="112" t="s">
        <v>97</v>
      </c>
      <c r="J38" s="114">
        <v>223356916</v>
      </c>
      <c r="K38" s="115"/>
    </row>
    <row r="39" spans="2:11" ht="16.5" customHeight="1" x14ac:dyDescent="0.25">
      <c r="B39" s="42"/>
      <c r="C39" s="112" t="s">
        <v>98</v>
      </c>
      <c r="D39" s="116">
        <v>7120</v>
      </c>
      <c r="F39" s="112" t="s">
        <v>98</v>
      </c>
      <c r="G39" s="117">
        <v>1036</v>
      </c>
      <c r="I39" s="112" t="s">
        <v>98</v>
      </c>
      <c r="J39" s="117">
        <v>3030</v>
      </c>
      <c r="K39" s="32"/>
    </row>
    <row r="40" spans="2:11" ht="16.5" customHeight="1" x14ac:dyDescent="0.25">
      <c r="B40" s="42"/>
      <c r="C40" s="112" t="s">
        <v>99</v>
      </c>
      <c r="D40" s="116">
        <v>0</v>
      </c>
      <c r="F40" s="112" t="s">
        <v>99</v>
      </c>
      <c r="G40" s="117">
        <v>0</v>
      </c>
      <c r="I40" s="112" t="s">
        <v>99</v>
      </c>
      <c r="J40" s="117">
        <v>0</v>
      </c>
      <c r="K40" s="32"/>
    </row>
    <row r="41" spans="2:11" ht="16.5" customHeight="1" x14ac:dyDescent="0.25">
      <c r="B41" s="42"/>
      <c r="C41" s="112" t="s">
        <v>100</v>
      </c>
      <c r="D41" s="118">
        <v>3207718.99</v>
      </c>
      <c r="F41" s="112" t="s">
        <v>100</v>
      </c>
      <c r="G41" s="118">
        <v>9112.7000000000007</v>
      </c>
      <c r="I41" s="112" t="s">
        <v>100</v>
      </c>
      <c r="J41" s="118">
        <v>71944.160000000003</v>
      </c>
      <c r="K41" s="119"/>
    </row>
    <row r="42" spans="2:11" ht="16.5" customHeight="1" x14ac:dyDescent="0.25">
      <c r="B42" s="42"/>
      <c r="C42" s="112" t="s">
        <v>101</v>
      </c>
      <c r="D42" s="118">
        <v>646158344</v>
      </c>
      <c r="F42" s="112" t="s">
        <v>101</v>
      </c>
      <c r="G42" s="118">
        <v>2453660</v>
      </c>
      <c r="I42" s="112" t="s">
        <v>101</v>
      </c>
      <c r="J42" s="118">
        <v>6082759</v>
      </c>
      <c r="K42" s="119"/>
    </row>
    <row r="43" spans="2:11" ht="16.5" customHeight="1" x14ac:dyDescent="0.25">
      <c r="B43" s="42"/>
      <c r="C43" s="112" t="s">
        <v>102</v>
      </c>
      <c r="D43" s="116">
        <v>1171</v>
      </c>
      <c r="F43" s="112" t="s">
        <v>102</v>
      </c>
      <c r="G43" s="117">
        <v>1113</v>
      </c>
      <c r="I43" s="112" t="s">
        <v>102</v>
      </c>
      <c r="J43" s="117">
        <v>1491</v>
      </c>
      <c r="K43" s="32"/>
    </row>
    <row r="44" spans="2:11" ht="14.25" x14ac:dyDescent="0.2">
      <c r="B44" s="42"/>
      <c r="K44" s="32"/>
    </row>
    <row r="45" spans="2:11" ht="14.25" x14ac:dyDescent="0.2">
      <c r="B45" s="42"/>
      <c r="K45" s="32"/>
    </row>
    <row r="46" spans="2:11" ht="15" x14ac:dyDescent="0.2">
      <c r="B46" s="42"/>
      <c r="C46" s="105" t="s">
        <v>81</v>
      </c>
      <c r="F46" s="105" t="s">
        <v>83</v>
      </c>
      <c r="I46" s="105" t="s">
        <v>85</v>
      </c>
      <c r="K46" s="32"/>
    </row>
    <row r="47" spans="2:11" ht="15" x14ac:dyDescent="0.2">
      <c r="B47" s="42"/>
      <c r="C47" s="105"/>
      <c r="K47" s="32"/>
    </row>
    <row r="48" spans="2:11" ht="14.25" customHeight="1" x14ac:dyDescent="0.2">
      <c r="B48" s="42"/>
      <c r="C48" s="553" t="s">
        <v>103</v>
      </c>
      <c r="D48" s="553"/>
      <c r="F48" s="553" t="s">
        <v>104</v>
      </c>
      <c r="G48" s="553"/>
      <c r="I48" s="553" t="s">
        <v>93</v>
      </c>
      <c r="J48" s="553"/>
      <c r="K48" s="32"/>
    </row>
    <row r="49" spans="2:11" ht="14.25" customHeight="1" x14ac:dyDescent="0.2">
      <c r="B49" s="42"/>
      <c r="C49" s="553"/>
      <c r="D49" s="553"/>
      <c r="F49" s="553"/>
      <c r="G49" s="553"/>
      <c r="I49" s="553"/>
      <c r="J49" s="553"/>
      <c r="K49" s="32"/>
    </row>
    <row r="50" spans="2:11" ht="14.25" x14ac:dyDescent="0.2">
      <c r="B50" s="42"/>
      <c r="C50" s="563" t="s">
        <v>94</v>
      </c>
      <c r="D50" s="563"/>
      <c r="F50" s="563" t="s">
        <v>94</v>
      </c>
      <c r="G50" s="563"/>
      <c r="I50" s="563" t="s">
        <v>94</v>
      </c>
      <c r="J50" s="563"/>
      <c r="K50" s="32"/>
    </row>
    <row r="51" spans="2:11" ht="15" x14ac:dyDescent="0.25">
      <c r="B51" s="42"/>
      <c r="C51" s="112" t="s">
        <v>95</v>
      </c>
      <c r="D51" s="113">
        <v>389365132</v>
      </c>
      <c r="F51" s="112" t="s">
        <v>95</v>
      </c>
      <c r="G51" s="114">
        <v>370871211</v>
      </c>
      <c r="I51" s="112" t="s">
        <v>95</v>
      </c>
      <c r="J51" s="114">
        <v>95766902</v>
      </c>
      <c r="K51" s="32"/>
    </row>
    <row r="52" spans="2:11" ht="15" x14ac:dyDescent="0.25">
      <c r="B52" s="42"/>
      <c r="C52" s="112" t="s">
        <v>96</v>
      </c>
      <c r="D52" s="116">
        <v>4317</v>
      </c>
      <c r="F52" s="112" t="s">
        <v>96</v>
      </c>
      <c r="G52" s="117">
        <v>5167</v>
      </c>
      <c r="I52" s="112" t="s">
        <v>96</v>
      </c>
      <c r="J52" s="117">
        <v>1405</v>
      </c>
      <c r="K52" s="32"/>
    </row>
    <row r="53" spans="2:11" ht="15" x14ac:dyDescent="0.25">
      <c r="B53" s="42"/>
      <c r="C53" s="112" t="s">
        <v>97</v>
      </c>
      <c r="D53" s="113">
        <v>402955399</v>
      </c>
      <c r="F53" s="112" t="s">
        <v>97</v>
      </c>
      <c r="G53" s="114">
        <v>377967255</v>
      </c>
      <c r="I53" s="112" t="s">
        <v>97</v>
      </c>
      <c r="J53" s="114">
        <v>95942678</v>
      </c>
      <c r="K53" s="32"/>
    </row>
    <row r="54" spans="2:11" ht="15" x14ac:dyDescent="0.25">
      <c r="B54" s="42"/>
      <c r="C54" s="112" t="s">
        <v>98</v>
      </c>
      <c r="D54" s="116">
        <v>4198</v>
      </c>
      <c r="F54" s="112" t="s">
        <v>98</v>
      </c>
      <c r="G54" s="117">
        <v>5092</v>
      </c>
      <c r="I54" s="112" t="s">
        <v>98</v>
      </c>
      <c r="J54" s="117">
        <v>1402</v>
      </c>
      <c r="K54" s="32"/>
    </row>
    <row r="55" spans="2:11" ht="15" x14ac:dyDescent="0.25">
      <c r="B55" s="42"/>
      <c r="C55" s="112" t="s">
        <v>99</v>
      </c>
      <c r="D55" s="116">
        <v>0</v>
      </c>
      <c r="F55" s="112" t="s">
        <v>99</v>
      </c>
      <c r="G55" s="117">
        <v>0</v>
      </c>
      <c r="I55" s="112" t="s">
        <v>99</v>
      </c>
      <c r="J55" s="117">
        <v>0</v>
      </c>
      <c r="K55" s="32"/>
    </row>
    <row r="56" spans="2:11" ht="15" x14ac:dyDescent="0.25">
      <c r="B56" s="42"/>
      <c r="C56" s="112" t="s">
        <v>100</v>
      </c>
      <c r="D56" s="118">
        <v>90193.45</v>
      </c>
      <c r="F56" s="112" t="s">
        <v>100</v>
      </c>
      <c r="G56" s="118">
        <v>71776.89</v>
      </c>
      <c r="I56" s="112" t="s">
        <v>100</v>
      </c>
      <c r="J56" s="118">
        <v>68161.5</v>
      </c>
      <c r="K56" s="32"/>
    </row>
    <row r="57" spans="2:11" ht="15" x14ac:dyDescent="0.25">
      <c r="B57" s="42"/>
      <c r="C57" s="112" t="s">
        <v>101</v>
      </c>
      <c r="D57" s="118">
        <v>20443964</v>
      </c>
      <c r="F57" s="112" t="s">
        <v>101</v>
      </c>
      <c r="G57" s="118">
        <v>5865540</v>
      </c>
      <c r="I57" s="112" t="s">
        <v>101</v>
      </c>
      <c r="J57" s="118">
        <v>820000</v>
      </c>
      <c r="K57" s="32"/>
    </row>
    <row r="58" spans="2:11" ht="15" x14ac:dyDescent="0.25">
      <c r="B58" s="42"/>
      <c r="C58" s="112" t="s">
        <v>102</v>
      </c>
      <c r="D58" s="116">
        <v>1624</v>
      </c>
      <c r="F58" s="112" t="s">
        <v>102</v>
      </c>
      <c r="G58" s="117">
        <v>1421</v>
      </c>
      <c r="I58" s="112" t="s">
        <v>102</v>
      </c>
      <c r="J58" s="117">
        <v>56</v>
      </c>
      <c r="K58" s="32"/>
    </row>
    <row r="59" spans="2:11" ht="14.25" x14ac:dyDescent="0.2">
      <c r="B59" s="42"/>
      <c r="K59" s="32"/>
    </row>
    <row r="60" spans="2:11" ht="14.25" x14ac:dyDescent="0.2">
      <c r="B60" s="42"/>
      <c r="K60" s="32"/>
    </row>
    <row r="61" spans="2:11" s="37" customFormat="1" ht="26.25" customHeight="1" x14ac:dyDescent="0.25">
      <c r="B61" s="520" t="s">
        <v>73</v>
      </c>
      <c r="C61" s="521"/>
      <c r="D61" s="521"/>
      <c r="E61" s="521"/>
      <c r="F61" s="521"/>
      <c r="G61" s="521"/>
      <c r="H61" s="521"/>
      <c r="I61" s="521"/>
      <c r="J61" s="521"/>
      <c r="K61" s="554"/>
    </row>
    <row r="62" spans="2:11" s="121" customFormat="1" ht="26.25" customHeight="1" x14ac:dyDescent="0.25">
      <c r="B62" s="555" t="s">
        <v>444</v>
      </c>
      <c r="C62" s="556"/>
      <c r="D62" s="556"/>
      <c r="E62" s="556"/>
      <c r="F62" s="556"/>
      <c r="G62" s="556"/>
      <c r="H62" s="556"/>
      <c r="I62" s="556"/>
      <c r="J62" s="556"/>
      <c r="K62" s="120"/>
    </row>
    <row r="63" spans="2:11" s="121" customFormat="1" ht="17.25" customHeight="1" x14ac:dyDescent="0.25">
      <c r="B63" s="555"/>
      <c r="C63" s="556"/>
      <c r="D63" s="556"/>
      <c r="E63" s="556"/>
      <c r="F63" s="556"/>
      <c r="G63" s="556"/>
      <c r="H63" s="556"/>
      <c r="I63" s="556"/>
      <c r="J63" s="556"/>
      <c r="K63" s="120"/>
    </row>
    <row r="64" spans="2:11" s="37" customFormat="1" ht="26.25" customHeight="1" x14ac:dyDescent="0.25">
      <c r="B64" s="555" t="s">
        <v>483</v>
      </c>
      <c r="C64" s="556"/>
      <c r="D64" s="556"/>
      <c r="E64" s="556"/>
      <c r="F64" s="556"/>
      <c r="G64" s="556"/>
      <c r="H64" s="556"/>
      <c r="I64" s="556"/>
      <c r="J64" s="556"/>
      <c r="K64" s="575"/>
    </row>
    <row r="65" spans="2:11" s="37" customFormat="1" ht="26.25" customHeight="1" x14ac:dyDescent="0.25">
      <c r="B65" s="555"/>
      <c r="C65" s="556"/>
      <c r="D65" s="556"/>
      <c r="E65" s="556"/>
      <c r="F65" s="556"/>
      <c r="G65" s="556"/>
      <c r="H65" s="556"/>
      <c r="I65" s="556"/>
      <c r="J65" s="556"/>
      <c r="K65" s="575"/>
    </row>
    <row r="66" spans="2:11" ht="14.25" x14ac:dyDescent="0.2">
      <c r="B66" s="42"/>
      <c r="K66" s="32"/>
    </row>
    <row r="67" spans="2:11" ht="23.25" customHeight="1" x14ac:dyDescent="0.2">
      <c r="B67" s="122" t="s">
        <v>105</v>
      </c>
      <c r="C67" s="123"/>
      <c r="D67" s="123"/>
      <c r="E67" s="123"/>
      <c r="F67" s="123"/>
      <c r="G67" s="123"/>
      <c r="H67" s="123"/>
      <c r="I67" s="123"/>
      <c r="J67" s="123"/>
      <c r="K67" s="124"/>
    </row>
    <row r="68" spans="2:11" ht="14.25" x14ac:dyDescent="0.2">
      <c r="B68" s="42"/>
      <c r="K68" s="32"/>
    </row>
    <row r="69" spans="2:11" ht="14.25" x14ac:dyDescent="0.2">
      <c r="B69" s="42"/>
      <c r="K69" s="32"/>
    </row>
    <row r="70" spans="2:11" ht="14.25" x14ac:dyDescent="0.2">
      <c r="B70" s="42"/>
      <c r="K70" s="32"/>
    </row>
    <row r="71" spans="2:11" ht="14.25" x14ac:dyDescent="0.2">
      <c r="B71" s="42"/>
      <c r="K71" s="32"/>
    </row>
    <row r="72" spans="2:11" ht="14.25" x14ac:dyDescent="0.2">
      <c r="B72" s="42"/>
      <c r="K72" s="32"/>
    </row>
    <row r="73" spans="2:11" ht="14.25" x14ac:dyDescent="0.2">
      <c r="B73" s="42"/>
      <c r="K73" s="32"/>
    </row>
    <row r="74" spans="2:11" ht="14.25" x14ac:dyDescent="0.2">
      <c r="B74" s="42"/>
      <c r="K74" s="32"/>
    </row>
    <row r="75" spans="2:11" ht="15.75" thickBot="1" x14ac:dyDescent="0.3">
      <c r="B75" s="42"/>
      <c r="C75" s="566" t="s">
        <v>64</v>
      </c>
      <c r="D75" s="567"/>
      <c r="E75" s="567"/>
      <c r="F75" s="567"/>
      <c r="G75" s="567"/>
      <c r="H75" s="567"/>
      <c r="I75" s="567"/>
      <c r="J75" s="567"/>
      <c r="K75" s="32"/>
    </row>
    <row r="76" spans="2:11" ht="15" customHeight="1" x14ac:dyDescent="0.2">
      <c r="B76" s="42"/>
      <c r="C76" s="568" t="s">
        <v>106</v>
      </c>
      <c r="D76" s="569"/>
      <c r="E76" s="569"/>
      <c r="F76" s="569"/>
      <c r="G76" s="569"/>
      <c r="H76" s="569"/>
      <c r="I76" s="569"/>
      <c r="J76" s="570"/>
      <c r="K76" s="32"/>
    </row>
    <row r="77" spans="2:11" ht="15" customHeight="1" x14ac:dyDescent="0.2">
      <c r="B77" s="42"/>
      <c r="C77" s="503"/>
      <c r="D77" s="504"/>
      <c r="E77" s="504"/>
      <c r="F77" s="504"/>
      <c r="G77" s="504"/>
      <c r="H77" s="504"/>
      <c r="I77" s="504"/>
      <c r="J77" s="571"/>
      <c r="K77" s="32"/>
    </row>
    <row r="78" spans="2:11" ht="15" customHeight="1" x14ac:dyDescent="0.2">
      <c r="B78" s="42"/>
      <c r="C78" s="503"/>
      <c r="D78" s="504"/>
      <c r="E78" s="504"/>
      <c r="F78" s="504"/>
      <c r="G78" s="504"/>
      <c r="H78" s="504"/>
      <c r="I78" s="504"/>
      <c r="J78" s="571"/>
      <c r="K78" s="32"/>
    </row>
    <row r="79" spans="2:11" ht="15" customHeight="1" thickBot="1" x14ac:dyDescent="0.25">
      <c r="B79" s="42"/>
      <c r="C79" s="572"/>
      <c r="D79" s="573"/>
      <c r="E79" s="573"/>
      <c r="F79" s="573"/>
      <c r="G79" s="573"/>
      <c r="H79" s="573"/>
      <c r="I79" s="573"/>
      <c r="J79" s="574"/>
      <c r="K79" s="32"/>
    </row>
    <row r="80" spans="2:11" ht="14.25" x14ac:dyDescent="0.2">
      <c r="B80" s="42"/>
      <c r="K80" s="32"/>
    </row>
    <row r="81" spans="2:11" ht="14.25" x14ac:dyDescent="0.2">
      <c r="B81" s="42"/>
      <c r="K81" s="32"/>
    </row>
    <row r="82" spans="2:11" ht="14.25" x14ac:dyDescent="0.2">
      <c r="B82" s="42"/>
      <c r="K82" s="32"/>
    </row>
    <row r="83" spans="2:11" ht="15" thickBot="1" x14ac:dyDescent="0.25">
      <c r="B83" s="83"/>
      <c r="C83" s="33"/>
      <c r="D83" s="33"/>
      <c r="E83" s="33"/>
      <c r="F83" s="33"/>
      <c r="G83" s="33"/>
      <c r="H83" s="33"/>
      <c r="I83" s="33"/>
      <c r="J83" s="33"/>
      <c r="K83" s="34"/>
    </row>
    <row r="84" spans="2:11" ht="14.25" x14ac:dyDescent="0.2"/>
    <row r="85" spans="2:11" ht="14.25" x14ac:dyDescent="0.2"/>
    <row r="86" spans="2:11" ht="14.25" x14ac:dyDescent="0.2"/>
    <row r="87" spans="2:11" ht="14.25" x14ac:dyDescent="0.2"/>
    <row r="88" spans="2:11" ht="14.25" x14ac:dyDescent="0.2"/>
    <row r="89" spans="2:11" ht="14.25" x14ac:dyDescent="0.2"/>
    <row r="90" spans="2:11" ht="14.25" x14ac:dyDescent="0.2"/>
    <row r="91" spans="2:11" ht="14.25" x14ac:dyDescent="0.2"/>
    <row r="92" spans="2:11" ht="14.25" x14ac:dyDescent="0.2"/>
    <row r="93" spans="2:11" ht="14.25" x14ac:dyDescent="0.2"/>
    <row r="94" spans="2:11" ht="14.25" x14ac:dyDescent="0.2"/>
    <row r="95" spans="2:11" ht="14.25" x14ac:dyDescent="0.2"/>
    <row r="96" spans="2:11"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customHeight="1" x14ac:dyDescent="0.2"/>
    <row r="133" ht="14.25" customHeight="1" x14ac:dyDescent="0.2"/>
    <row r="134" ht="14.25" customHeight="1" x14ac:dyDescent="0.2"/>
    <row r="135" ht="14.25" customHeight="1" x14ac:dyDescent="0.2"/>
    <row r="136" ht="14.25" customHeight="1" x14ac:dyDescent="0.2"/>
  </sheetData>
  <mergeCells count="31">
    <mergeCell ref="B1:I3"/>
    <mergeCell ref="C75:J75"/>
    <mergeCell ref="C76:J79"/>
    <mergeCell ref="C48:D49"/>
    <mergeCell ref="F48:G49"/>
    <mergeCell ref="I48:J49"/>
    <mergeCell ref="C50:D50"/>
    <mergeCell ref="F50:G50"/>
    <mergeCell ref="I50:J50"/>
    <mergeCell ref="B64:K65"/>
    <mergeCell ref="B13:K13"/>
    <mergeCell ref="B15:K15"/>
    <mergeCell ref="C27:F28"/>
    <mergeCell ref="B29:K29"/>
    <mergeCell ref="C33:D34"/>
    <mergeCell ref="F33:G34"/>
    <mergeCell ref="I33:J34"/>
    <mergeCell ref="J4:K4"/>
    <mergeCell ref="B61:K61"/>
    <mergeCell ref="B62:J63"/>
    <mergeCell ref="H5:K5"/>
    <mergeCell ref="B6:C6"/>
    <mergeCell ref="J6:K6"/>
    <mergeCell ref="C35:D35"/>
    <mergeCell ref="F35:G35"/>
    <mergeCell ref="I35:J35"/>
    <mergeCell ref="J7:K7"/>
    <mergeCell ref="B8:K8"/>
    <mergeCell ref="B9:K10"/>
    <mergeCell ref="B12:I12"/>
    <mergeCell ref="C5:F5"/>
  </mergeCells>
  <hyperlinks>
    <hyperlink ref="E17" location="Integridad!C30" display="❶" xr:uid="{00000000-0004-0000-0200-000000000000}"/>
    <hyperlink ref="E18" location="Integridad!F30" display="❷" xr:uid="{00000000-0004-0000-0200-000001000000}"/>
    <hyperlink ref="E19" location="Integridad!I30" display="❸" xr:uid="{00000000-0004-0000-0200-000002000000}"/>
    <hyperlink ref="E20" location="Integridad!C45" display="❹" xr:uid="{00000000-0004-0000-0200-000003000000}"/>
    <hyperlink ref="E21" location="Integridad!F45" display="❺" xr:uid="{00000000-0004-0000-0200-000004000000}"/>
    <hyperlink ref="E22" location="Integridad!I45" display="❻" xr:uid="{00000000-0004-0000-0200-000005000000}"/>
  </hyperlinks>
  <pageMargins left="0.7" right="0.7" top="0.75" bottom="0.75" header="0.3" footer="0.3"/>
  <pageSetup paperSize="9" orientation="portrait" r:id="rId1"/>
  <drawing r:id="rId2"/>
  <legacyDrawing r:id="rId3"/>
  <oleObjects>
    <mc:AlternateContent xmlns:mc="http://schemas.openxmlformats.org/markup-compatibility/2006">
      <mc:Choice Requires="x14">
        <oleObject progId="Package" dvAspect="DVASPECT_ICON" shapeId="3073" r:id="rId4">
          <objectPr defaultSize="0" autoPict="0" r:id="rId5">
            <anchor moveWithCells="1" sizeWithCells="1">
              <from>
                <xdr:col>2</xdr:col>
                <xdr:colOff>447675</xdr:colOff>
                <xdr:row>68</xdr:row>
                <xdr:rowOff>19050</xdr:rowOff>
              </from>
              <to>
                <xdr:col>3</xdr:col>
                <xdr:colOff>1514475</xdr:colOff>
                <xdr:row>72</xdr:row>
                <xdr:rowOff>142875</xdr:rowOff>
              </to>
            </anchor>
          </objectPr>
        </oleObject>
      </mc:Choice>
      <mc:Fallback>
        <oleObject progId="Package" dvAspect="DVASPECT_ICON" shapeId="3073" r:id="rId4"/>
      </mc:Fallback>
    </mc:AlternateContent>
    <mc:AlternateContent xmlns:mc="http://schemas.openxmlformats.org/markup-compatibility/2006">
      <mc:Choice Requires="x14">
        <oleObject progId="Package" dvAspect="DVASPECT_ICON" shapeId="3074" r:id="rId6">
          <objectPr defaultSize="0" autoPict="0" r:id="rId7">
            <anchor moveWithCells="1" sizeWithCells="1">
              <from>
                <xdr:col>3</xdr:col>
                <xdr:colOff>1600200</xdr:colOff>
                <xdr:row>68</xdr:row>
                <xdr:rowOff>19050</xdr:rowOff>
              </from>
              <to>
                <xdr:col>7</xdr:col>
                <xdr:colOff>533400</xdr:colOff>
                <xdr:row>72</xdr:row>
                <xdr:rowOff>133350</xdr:rowOff>
              </to>
            </anchor>
          </objectPr>
        </oleObject>
      </mc:Choice>
      <mc:Fallback>
        <oleObject progId="Package" dvAspect="DVASPECT_ICON" shapeId="3074" r:id="rId6"/>
      </mc:Fallback>
    </mc:AlternateContent>
    <mc:AlternateContent xmlns:mc="http://schemas.openxmlformats.org/markup-compatibility/2006">
      <mc:Choice Requires="x14">
        <oleObject progId="Package" dvAspect="DVASPECT_ICON" shapeId="3075" r:id="rId8">
          <objectPr defaultSize="0" autoPict="0" r:id="rId9">
            <anchor moveWithCells="1" sizeWithCells="1">
              <from>
                <xdr:col>7</xdr:col>
                <xdr:colOff>628650</xdr:colOff>
                <xdr:row>68</xdr:row>
                <xdr:rowOff>19050</xdr:rowOff>
              </from>
              <to>
                <xdr:col>9</xdr:col>
                <xdr:colOff>1200150</xdr:colOff>
                <xdr:row>72</xdr:row>
                <xdr:rowOff>123825</xdr:rowOff>
              </to>
            </anchor>
          </objectPr>
        </oleObject>
      </mc:Choice>
      <mc:Fallback>
        <oleObject progId="Package" dvAspect="DVASPECT_ICON" shapeId="3075"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15"/>
  <dimension ref="A1:S795"/>
  <sheetViews>
    <sheetView showGridLines="0" topLeftCell="J1" workbookViewId="0">
      <selection activeCell="Q3" sqref="Q3"/>
    </sheetView>
  </sheetViews>
  <sheetFormatPr baseColWidth="10" defaultColWidth="0" defaultRowHeight="15" x14ac:dyDescent="0.25"/>
  <cols>
    <col min="1" max="1" width="2.7109375" style="334" customWidth="1"/>
    <col min="2" max="2" width="25.5703125" style="334" customWidth="1"/>
    <col min="3" max="11" width="17.7109375" style="334" customWidth="1"/>
    <col min="12" max="12" width="11.42578125" style="334" customWidth="1"/>
    <col min="13" max="13" width="19.5703125" style="334" customWidth="1"/>
    <col min="14" max="14" width="19.5703125" style="339" customWidth="1"/>
    <col min="15" max="15" width="32.7109375" style="334" customWidth="1"/>
    <col min="16" max="16" width="19.5703125" style="334" customWidth="1"/>
    <col min="17" max="17" width="17.42578125" style="334" customWidth="1"/>
    <col min="18" max="19" width="11.42578125" style="334" customWidth="1"/>
    <col min="20" max="16384" width="11.42578125" style="334" hidden="1"/>
  </cols>
  <sheetData>
    <row r="1" spans="1:19" s="446" customFormat="1" ht="27.75" customHeight="1" x14ac:dyDescent="0.25">
      <c r="B1" s="536" t="s">
        <v>107</v>
      </c>
      <c r="C1" s="536"/>
      <c r="D1" s="536"/>
      <c r="E1" s="536"/>
      <c r="F1" s="536"/>
      <c r="G1" s="536"/>
      <c r="H1" s="536"/>
      <c r="I1" s="536"/>
      <c r="J1" s="536"/>
      <c r="K1" s="536"/>
      <c r="L1" s="536"/>
      <c r="M1" s="536"/>
      <c r="N1" s="536"/>
      <c r="O1" s="536"/>
      <c r="P1" s="494" t="s">
        <v>485</v>
      </c>
      <c r="Q1" s="492" t="s">
        <v>489</v>
      </c>
    </row>
    <row r="2" spans="1:19" s="446" customFormat="1" ht="27.75" customHeight="1" x14ac:dyDescent="0.25">
      <c r="B2" s="536"/>
      <c r="C2" s="536"/>
      <c r="D2" s="536"/>
      <c r="E2" s="536"/>
      <c r="F2" s="536"/>
      <c r="G2" s="536"/>
      <c r="H2" s="536"/>
      <c r="I2" s="536"/>
      <c r="J2" s="536"/>
      <c r="K2" s="536"/>
      <c r="L2" s="536"/>
      <c r="M2" s="536"/>
      <c r="N2" s="536"/>
      <c r="O2" s="536"/>
      <c r="P2" s="494" t="s">
        <v>486</v>
      </c>
      <c r="Q2" s="492">
        <v>1</v>
      </c>
    </row>
    <row r="3" spans="1:19" s="446" customFormat="1" ht="27.75" customHeight="1" x14ac:dyDescent="0.25">
      <c r="B3" s="536"/>
      <c r="C3" s="536"/>
      <c r="D3" s="536"/>
      <c r="E3" s="536"/>
      <c r="F3" s="536"/>
      <c r="G3" s="536"/>
      <c r="H3" s="536"/>
      <c r="I3" s="536"/>
      <c r="J3" s="536"/>
      <c r="K3" s="536"/>
      <c r="L3" s="536"/>
      <c r="M3" s="536"/>
      <c r="N3" s="536"/>
      <c r="O3" s="536"/>
      <c r="P3" s="494" t="s">
        <v>499</v>
      </c>
      <c r="Q3" s="493">
        <v>44573</v>
      </c>
    </row>
    <row r="4" spans="1:19" s="5" customFormat="1" ht="15" customHeight="1" thickBot="1" x14ac:dyDescent="0.25">
      <c r="J4" s="551"/>
      <c r="K4" s="551"/>
      <c r="L4" s="91"/>
    </row>
    <row r="5" spans="1:19" s="11" customFormat="1" ht="27.75" customHeight="1" thickBot="1" x14ac:dyDescent="0.3">
      <c r="B5" s="15" t="s">
        <v>8</v>
      </c>
      <c r="C5" s="564" t="s">
        <v>9</v>
      </c>
      <c r="D5" s="564"/>
      <c r="E5" s="564"/>
      <c r="F5" s="581"/>
      <c r="G5" s="20" t="s">
        <v>66</v>
      </c>
      <c r="H5" s="557" t="s">
        <v>11</v>
      </c>
      <c r="I5" s="557"/>
      <c r="J5" s="557"/>
      <c r="K5" s="557"/>
      <c r="L5" s="557"/>
      <c r="M5" s="583" t="s">
        <v>108</v>
      </c>
      <c r="N5" s="584"/>
      <c r="O5" s="584"/>
      <c r="P5" s="584"/>
      <c r="Q5" s="585"/>
      <c r="R5" s="12"/>
      <c r="S5" s="12"/>
    </row>
    <row r="6" spans="1:19" s="11" customFormat="1" ht="27.75" customHeight="1" thickBot="1" x14ac:dyDescent="0.3">
      <c r="B6" s="125" t="s">
        <v>12</v>
      </c>
      <c r="C6" s="93"/>
      <c r="D6" s="333" t="s">
        <v>68</v>
      </c>
      <c r="E6" s="93" t="s">
        <v>14</v>
      </c>
      <c r="F6" s="92" t="s">
        <v>68</v>
      </c>
      <c r="G6" s="126" t="s">
        <v>0</v>
      </c>
      <c r="H6" s="95" t="s">
        <v>15</v>
      </c>
      <c r="I6" s="20" t="s">
        <v>16</v>
      </c>
      <c r="J6" s="561" t="s">
        <v>455</v>
      </c>
      <c r="K6" s="561"/>
      <c r="L6" s="561"/>
      <c r="M6" s="586"/>
      <c r="N6" s="587"/>
      <c r="O6" s="587"/>
      <c r="P6" s="587"/>
      <c r="Q6" s="588"/>
      <c r="R6" s="12"/>
      <c r="S6" s="12"/>
    </row>
    <row r="7" spans="1:19" s="5" customFormat="1" ht="15" customHeight="1" thickBot="1" x14ac:dyDescent="0.25">
      <c r="J7" s="551"/>
      <c r="K7" s="551"/>
      <c r="L7" s="551"/>
      <c r="M7" s="589"/>
      <c r="N7" s="590"/>
      <c r="O7" s="590"/>
      <c r="P7" s="590"/>
      <c r="Q7" s="591"/>
    </row>
    <row r="8" spans="1:19" s="5" customFormat="1" ht="30" customHeight="1" thickBot="1" x14ac:dyDescent="0.25">
      <c r="B8" s="606" t="s">
        <v>109</v>
      </c>
      <c r="C8" s="607"/>
      <c r="D8" s="607"/>
      <c r="E8" s="607"/>
      <c r="F8" s="607"/>
      <c r="G8" s="607"/>
      <c r="H8" s="607"/>
      <c r="I8" s="607"/>
      <c r="J8" s="607"/>
      <c r="K8" s="607"/>
      <c r="L8" s="608"/>
      <c r="M8" s="609" t="s">
        <v>110</v>
      </c>
      <c r="N8" s="610"/>
      <c r="O8" s="610"/>
      <c r="P8" s="610"/>
      <c r="Q8" s="611"/>
    </row>
    <row r="9" spans="1:19" x14ac:dyDescent="0.25">
      <c r="A9" s="335"/>
      <c r="B9" s="335"/>
      <c r="M9" s="127" t="s">
        <v>111</v>
      </c>
      <c r="N9" s="346" t="s">
        <v>112</v>
      </c>
      <c r="O9" s="346" t="s">
        <v>113</v>
      </c>
      <c r="P9" s="346" t="s">
        <v>114</v>
      </c>
      <c r="Q9" s="128" t="s">
        <v>115</v>
      </c>
    </row>
    <row r="10" spans="1:19" ht="18" customHeight="1" x14ac:dyDescent="0.25">
      <c r="A10" s="335"/>
      <c r="B10" s="335"/>
      <c r="C10" s="582" t="s">
        <v>116</v>
      </c>
      <c r="D10" s="582"/>
      <c r="E10" s="582"/>
      <c r="F10" s="582"/>
      <c r="G10" s="582"/>
      <c r="H10" s="582"/>
      <c r="I10" s="582"/>
      <c r="J10" s="582"/>
      <c r="K10" s="582"/>
      <c r="M10" s="129">
        <v>100245</v>
      </c>
      <c r="N10" s="342">
        <v>43101</v>
      </c>
      <c r="O10" s="343" t="s">
        <v>117</v>
      </c>
      <c r="P10" s="130">
        <v>154738.25</v>
      </c>
      <c r="Q10" s="131" t="s">
        <v>118</v>
      </c>
    </row>
    <row r="11" spans="1:19" ht="18" customHeight="1" x14ac:dyDescent="0.25">
      <c r="A11" s="335"/>
      <c r="B11" s="335"/>
      <c r="C11" s="582"/>
      <c r="D11" s="582"/>
      <c r="E11" s="582"/>
      <c r="F11" s="582"/>
      <c r="G11" s="582"/>
      <c r="H11" s="582"/>
      <c r="I11" s="582"/>
      <c r="J11" s="582"/>
      <c r="K11" s="582"/>
      <c r="M11" s="129">
        <v>100246</v>
      </c>
      <c r="N11" s="342">
        <v>43104</v>
      </c>
      <c r="O11" s="343" t="s">
        <v>119</v>
      </c>
      <c r="P11" s="130">
        <v>627387.1</v>
      </c>
      <c r="Q11" s="131" t="s">
        <v>118</v>
      </c>
    </row>
    <row r="12" spans="1:19" ht="18" customHeight="1" x14ac:dyDescent="0.25">
      <c r="A12" s="335"/>
      <c r="B12" s="335"/>
      <c r="C12" s="582"/>
      <c r="D12" s="582"/>
      <c r="E12" s="582"/>
      <c r="F12" s="582"/>
      <c r="G12" s="582"/>
      <c r="H12" s="582"/>
      <c r="I12" s="582"/>
      <c r="J12" s="582"/>
      <c r="K12" s="582"/>
      <c r="M12" s="129">
        <v>100246</v>
      </c>
      <c r="N12" s="342">
        <v>43112</v>
      </c>
      <c r="O12" s="343" t="s">
        <v>120</v>
      </c>
      <c r="P12" s="130">
        <v>282388.25</v>
      </c>
      <c r="Q12" s="131" t="s">
        <v>118</v>
      </c>
    </row>
    <row r="13" spans="1:19" ht="18" customHeight="1" x14ac:dyDescent="0.25">
      <c r="A13" s="335"/>
      <c r="B13" s="335"/>
      <c r="M13" s="129">
        <v>100247</v>
      </c>
      <c r="N13" s="342">
        <v>43122</v>
      </c>
      <c r="O13" s="343" t="s">
        <v>121</v>
      </c>
      <c r="P13" s="130">
        <v>269750.90000000002</v>
      </c>
      <c r="Q13" s="131" t="s">
        <v>118</v>
      </c>
    </row>
    <row r="14" spans="1:19" ht="18" customHeight="1" x14ac:dyDescent="0.25">
      <c r="A14" s="335"/>
      <c r="B14" s="335"/>
      <c r="M14" s="129">
        <v>100247</v>
      </c>
      <c r="N14" s="342">
        <v>43134</v>
      </c>
      <c r="O14" s="343" t="s">
        <v>122</v>
      </c>
      <c r="P14" s="130">
        <v>408875.6</v>
      </c>
      <c r="Q14" s="131" t="s">
        <v>118</v>
      </c>
    </row>
    <row r="15" spans="1:19" ht="18" customHeight="1" x14ac:dyDescent="0.25">
      <c r="A15" s="335"/>
      <c r="B15" s="335"/>
      <c r="M15" s="129">
        <v>100248</v>
      </c>
      <c r="N15" s="342">
        <v>43136</v>
      </c>
      <c r="O15" s="343" t="s">
        <v>123</v>
      </c>
      <c r="P15" s="130">
        <v>460113.85</v>
      </c>
      <c r="Q15" s="131" t="s">
        <v>118</v>
      </c>
    </row>
    <row r="16" spans="1:19" ht="18" customHeight="1" x14ac:dyDescent="0.25">
      <c r="A16" s="335"/>
      <c r="B16" s="335"/>
      <c r="M16" s="129">
        <v>100248</v>
      </c>
      <c r="N16" s="342">
        <v>43146</v>
      </c>
      <c r="O16" s="343" t="s">
        <v>124</v>
      </c>
      <c r="P16" s="130">
        <v>756700</v>
      </c>
      <c r="Q16" s="131" t="s">
        <v>118</v>
      </c>
    </row>
    <row r="17" spans="1:17" ht="18" customHeight="1" x14ac:dyDescent="0.25">
      <c r="A17" s="335"/>
      <c r="B17" s="335"/>
      <c r="D17" s="334" t="s">
        <v>125</v>
      </c>
      <c r="H17" s="334" t="s">
        <v>125</v>
      </c>
      <c r="M17" s="129">
        <v>100249</v>
      </c>
      <c r="N17" s="342">
        <v>43155</v>
      </c>
      <c r="O17" s="343" t="s">
        <v>126</v>
      </c>
      <c r="P17" s="130">
        <v>1130257.95</v>
      </c>
      <c r="Q17" s="131" t="s">
        <v>118</v>
      </c>
    </row>
    <row r="18" spans="1:17" ht="18" customHeight="1" x14ac:dyDescent="0.25">
      <c r="A18" s="335"/>
      <c r="B18" s="335"/>
      <c r="D18" s="334" t="s">
        <v>127</v>
      </c>
      <c r="H18" s="334" t="s">
        <v>128</v>
      </c>
      <c r="M18" s="129">
        <v>100249</v>
      </c>
      <c r="N18" s="342">
        <v>43161</v>
      </c>
      <c r="O18" s="343" t="s">
        <v>129</v>
      </c>
      <c r="P18" s="130">
        <v>881245</v>
      </c>
      <c r="Q18" s="131" t="s">
        <v>118</v>
      </c>
    </row>
    <row r="19" spans="1:17" ht="18" customHeight="1" x14ac:dyDescent="0.25">
      <c r="A19" s="335"/>
      <c r="B19" s="335"/>
      <c r="D19" s="334" t="s">
        <v>130</v>
      </c>
      <c r="H19" s="334" t="s">
        <v>131</v>
      </c>
      <c r="M19" s="129">
        <v>100250</v>
      </c>
      <c r="N19" s="342">
        <v>43166</v>
      </c>
      <c r="O19" s="343" t="s">
        <v>132</v>
      </c>
      <c r="P19" s="130">
        <v>621000</v>
      </c>
      <c r="Q19" s="131" t="s">
        <v>118</v>
      </c>
    </row>
    <row r="20" spans="1:17" ht="18" customHeight="1" x14ac:dyDescent="0.25">
      <c r="A20" s="335"/>
      <c r="B20" s="335"/>
      <c r="D20" s="334" t="s">
        <v>133</v>
      </c>
      <c r="H20" s="334" t="s">
        <v>134</v>
      </c>
      <c r="M20" s="129">
        <v>100250</v>
      </c>
      <c r="N20" s="342">
        <v>43176</v>
      </c>
      <c r="O20" s="343" t="s">
        <v>117</v>
      </c>
      <c r="P20" s="130">
        <v>268295</v>
      </c>
      <c r="Q20" s="131" t="s">
        <v>118</v>
      </c>
    </row>
    <row r="21" spans="1:17" ht="18" customHeight="1" x14ac:dyDescent="0.25">
      <c r="A21" s="335"/>
      <c r="B21" s="335"/>
      <c r="H21" s="334" t="s">
        <v>130</v>
      </c>
      <c r="M21" s="129">
        <v>100251</v>
      </c>
      <c r="N21" s="342">
        <v>43181</v>
      </c>
      <c r="O21" s="343" t="s">
        <v>124</v>
      </c>
      <c r="P21" s="130">
        <v>632422.94999999995</v>
      </c>
      <c r="Q21" s="131" t="s">
        <v>118</v>
      </c>
    </row>
    <row r="22" spans="1:17" ht="18" customHeight="1" x14ac:dyDescent="0.25">
      <c r="A22" s="335"/>
      <c r="B22" s="335"/>
      <c r="H22" s="334" t="s">
        <v>135</v>
      </c>
      <c r="M22" s="129">
        <v>100251</v>
      </c>
      <c r="N22" s="342">
        <v>43193</v>
      </c>
      <c r="O22" s="343" t="s">
        <v>121</v>
      </c>
      <c r="P22" s="130">
        <v>143800.6</v>
      </c>
      <c r="Q22" s="131" t="s">
        <v>118</v>
      </c>
    </row>
    <row r="23" spans="1:17" ht="18" customHeight="1" x14ac:dyDescent="0.25">
      <c r="A23" s="335"/>
      <c r="B23" s="335"/>
      <c r="M23" s="129">
        <v>100252</v>
      </c>
      <c r="N23" s="342">
        <v>43197</v>
      </c>
      <c r="O23" s="343" t="s">
        <v>119</v>
      </c>
      <c r="P23" s="130">
        <v>1794379.5</v>
      </c>
      <c r="Q23" s="131" t="s">
        <v>118</v>
      </c>
    </row>
    <row r="24" spans="1:17" ht="18" customHeight="1" x14ac:dyDescent="0.25">
      <c r="A24" s="335"/>
      <c r="B24" s="335"/>
      <c r="H24" s="605" t="s">
        <v>432</v>
      </c>
      <c r="I24" s="605"/>
      <c r="J24" s="605"/>
      <c r="K24" s="605"/>
      <c r="M24" s="129">
        <v>100252</v>
      </c>
      <c r="N24" s="342">
        <v>43212</v>
      </c>
      <c r="O24" s="343" t="s">
        <v>123</v>
      </c>
      <c r="P24" s="130">
        <v>1541000</v>
      </c>
      <c r="Q24" s="131" t="s">
        <v>118</v>
      </c>
    </row>
    <row r="25" spans="1:17" ht="18" customHeight="1" x14ac:dyDescent="0.25">
      <c r="A25" s="335"/>
      <c r="B25" s="335"/>
      <c r="H25" s="605"/>
      <c r="I25" s="605"/>
      <c r="J25" s="605"/>
      <c r="K25" s="605"/>
      <c r="M25" s="129">
        <v>100253</v>
      </c>
      <c r="N25" s="342">
        <v>43221</v>
      </c>
      <c r="O25" s="343" t="s">
        <v>122</v>
      </c>
      <c r="P25" s="130">
        <v>1380575</v>
      </c>
      <c r="Q25" s="131" t="s">
        <v>118</v>
      </c>
    </row>
    <row r="26" spans="1:17" ht="18" customHeight="1" x14ac:dyDescent="0.25">
      <c r="A26" s="335"/>
      <c r="B26" s="347"/>
      <c r="C26" s="350"/>
      <c r="D26" s="348" t="s">
        <v>136</v>
      </c>
      <c r="F26" s="349" t="s">
        <v>137</v>
      </c>
      <c r="H26" s="605"/>
      <c r="I26" s="605"/>
      <c r="J26" s="605"/>
      <c r="K26" s="605"/>
      <c r="M26" s="129">
        <v>100253</v>
      </c>
      <c r="N26" s="342">
        <v>43225</v>
      </c>
      <c r="O26" s="343" t="s">
        <v>120</v>
      </c>
      <c r="P26" s="130">
        <v>383318</v>
      </c>
      <c r="Q26" s="131" t="s">
        <v>118</v>
      </c>
    </row>
    <row r="27" spans="1:17" ht="18" customHeight="1" x14ac:dyDescent="0.25">
      <c r="A27" s="335"/>
      <c r="B27" s="347"/>
      <c r="C27" s="350"/>
      <c r="D27" s="350"/>
      <c r="M27" s="129">
        <v>100254</v>
      </c>
      <c r="N27" s="342">
        <v>43227</v>
      </c>
      <c r="O27" s="343" t="s">
        <v>138</v>
      </c>
      <c r="P27" s="130">
        <v>464588.5</v>
      </c>
      <c r="Q27" s="131" t="s">
        <v>118</v>
      </c>
    </row>
    <row r="28" spans="1:17" ht="18" customHeight="1" x14ac:dyDescent="0.25">
      <c r="A28" s="335"/>
      <c r="B28" s="335"/>
      <c r="M28" s="129">
        <v>100254</v>
      </c>
      <c r="N28" s="342">
        <v>43247</v>
      </c>
      <c r="O28" s="343" t="s">
        <v>139</v>
      </c>
      <c r="P28" s="130">
        <v>269738.25</v>
      </c>
      <c r="Q28" s="131" t="s">
        <v>118</v>
      </c>
    </row>
    <row r="29" spans="1:17" ht="18" customHeight="1" x14ac:dyDescent="0.25">
      <c r="A29" s="335"/>
      <c r="B29" s="335"/>
      <c r="M29" s="129">
        <v>100255</v>
      </c>
      <c r="N29" s="342">
        <v>43253</v>
      </c>
      <c r="O29" s="343" t="s">
        <v>123</v>
      </c>
      <c r="P29" s="130">
        <v>627388.25</v>
      </c>
      <c r="Q29" s="131" t="s">
        <v>118</v>
      </c>
    </row>
    <row r="30" spans="1:17" ht="18" customHeight="1" x14ac:dyDescent="0.25">
      <c r="A30" s="335"/>
      <c r="B30" s="335"/>
      <c r="D30" s="351" t="s">
        <v>140</v>
      </c>
      <c r="E30" s="352"/>
      <c r="F30" s="352"/>
      <c r="H30" s="351" t="s">
        <v>140</v>
      </c>
      <c r="M30" s="129">
        <v>100255</v>
      </c>
      <c r="N30" s="342">
        <v>43254</v>
      </c>
      <c r="O30" s="343" t="s">
        <v>124</v>
      </c>
      <c r="P30" s="130">
        <v>397389.4</v>
      </c>
      <c r="Q30" s="131" t="s">
        <v>118</v>
      </c>
    </row>
    <row r="31" spans="1:17" ht="18" customHeight="1" x14ac:dyDescent="0.25">
      <c r="A31" s="335"/>
      <c r="B31" s="335"/>
      <c r="C31" s="5"/>
      <c r="D31" s="577" t="s">
        <v>141</v>
      </c>
      <c r="E31" s="578"/>
      <c r="F31" s="356">
        <v>50</v>
      </c>
      <c r="H31" s="594" t="s">
        <v>141</v>
      </c>
      <c r="I31" s="594"/>
      <c r="J31" s="132"/>
      <c r="M31" s="129">
        <v>100256</v>
      </c>
      <c r="N31" s="342">
        <v>43261</v>
      </c>
      <c r="O31" s="343" t="s">
        <v>126</v>
      </c>
      <c r="P31" s="130">
        <v>373250.9</v>
      </c>
      <c r="Q31" s="131" t="s">
        <v>118</v>
      </c>
    </row>
    <row r="32" spans="1:17" ht="18" customHeight="1" x14ac:dyDescent="0.25">
      <c r="A32" s="335"/>
      <c r="B32" s="335"/>
      <c r="C32" s="84"/>
      <c r="D32" s="577" t="s">
        <v>142</v>
      </c>
      <c r="E32" s="578"/>
      <c r="F32" s="133">
        <v>0.5</v>
      </c>
      <c r="H32" s="579" t="s">
        <v>142</v>
      </c>
      <c r="I32" s="580"/>
      <c r="J32" s="134"/>
      <c r="M32" s="129">
        <v>100256</v>
      </c>
      <c r="N32" s="342">
        <v>43272</v>
      </c>
      <c r="O32" s="343" t="s">
        <v>129</v>
      </c>
      <c r="P32" s="130">
        <v>408887.1</v>
      </c>
      <c r="Q32" s="131" t="s">
        <v>118</v>
      </c>
    </row>
    <row r="33" spans="1:17" ht="18" customHeight="1" x14ac:dyDescent="0.25">
      <c r="A33" s="335"/>
      <c r="B33" s="335"/>
      <c r="C33" s="463" t="s">
        <v>433</v>
      </c>
      <c r="D33" s="577" t="s">
        <v>143</v>
      </c>
      <c r="E33" s="578"/>
      <c r="F33" s="133">
        <v>0.9</v>
      </c>
      <c r="H33" s="579" t="s">
        <v>143</v>
      </c>
      <c r="I33" s="580"/>
      <c r="J33" s="134"/>
      <c r="M33" s="129">
        <v>100257</v>
      </c>
      <c r="N33" s="342">
        <v>43283</v>
      </c>
      <c r="O33" s="343" t="s">
        <v>132</v>
      </c>
      <c r="P33" s="130">
        <v>345113.85</v>
      </c>
      <c r="Q33" s="131" t="s">
        <v>118</v>
      </c>
    </row>
    <row r="34" spans="1:17" ht="18" customHeight="1" x14ac:dyDescent="0.25">
      <c r="A34" s="335"/>
      <c r="B34" s="335"/>
      <c r="C34" s="5"/>
      <c r="D34" s="577" t="s">
        <v>144</v>
      </c>
      <c r="E34" s="578"/>
      <c r="F34" s="133">
        <v>0.05</v>
      </c>
      <c r="H34" s="579" t="s">
        <v>144</v>
      </c>
      <c r="I34" s="580"/>
      <c r="J34" s="134"/>
      <c r="M34" s="129">
        <v>100257</v>
      </c>
      <c r="N34" s="342">
        <v>43293</v>
      </c>
      <c r="O34" s="343" t="s">
        <v>117</v>
      </c>
      <c r="P34" s="130">
        <v>181700</v>
      </c>
      <c r="Q34" s="131" t="s">
        <v>118</v>
      </c>
    </row>
    <row r="35" spans="1:17" ht="18" customHeight="1" x14ac:dyDescent="0.25">
      <c r="A35" s="335"/>
      <c r="B35" s="335"/>
      <c r="H35" s="351" t="s">
        <v>145</v>
      </c>
      <c r="M35" s="129">
        <v>100258</v>
      </c>
      <c r="N35" s="342">
        <v>43300</v>
      </c>
      <c r="O35" s="343" t="s">
        <v>124</v>
      </c>
      <c r="P35" s="130">
        <v>980757.95</v>
      </c>
      <c r="Q35" s="131" t="s">
        <v>118</v>
      </c>
    </row>
    <row r="36" spans="1:17" ht="18" customHeight="1" x14ac:dyDescent="0.25">
      <c r="A36" s="335"/>
      <c r="B36" s="335"/>
      <c r="H36" s="84"/>
      <c r="I36" s="353" t="s">
        <v>146</v>
      </c>
      <c r="J36" s="353" t="s">
        <v>147</v>
      </c>
      <c r="M36" s="129">
        <v>100258</v>
      </c>
      <c r="N36" s="342">
        <v>43306</v>
      </c>
      <c r="O36" s="343" t="s">
        <v>121</v>
      </c>
      <c r="P36" s="130">
        <v>881245</v>
      </c>
      <c r="Q36" s="131" t="s">
        <v>118</v>
      </c>
    </row>
    <row r="37" spans="1:17" ht="18" customHeight="1" x14ac:dyDescent="0.25">
      <c r="A37" s="335"/>
      <c r="B37" s="335"/>
      <c r="D37" s="597" t="str">
        <f>CONCATENATE("A continuación se hallará el tamaño para una una población total de ", F31, " con un nivel de confianza de ",F33, " y un error tolerable de ",F34)</f>
        <v>A continuación se hallará el tamaño para una una población total de 50 con un nivel de confianza de 0.9 y un error tolerable de 0.05</v>
      </c>
      <c r="E37" s="597"/>
      <c r="F37" s="597"/>
      <c r="H37" s="357" t="s">
        <v>148</v>
      </c>
      <c r="I37" s="136">
        <v>10</v>
      </c>
      <c r="J37" s="137" t="e">
        <f t="shared" ref="J37:J42" si="0">I37/$J$31</f>
        <v>#DIV/0!</v>
      </c>
      <c r="K37" s="598" t="s">
        <v>149</v>
      </c>
      <c r="M37" s="129">
        <v>100259</v>
      </c>
      <c r="N37" s="342">
        <v>43321</v>
      </c>
      <c r="O37" s="343" t="s">
        <v>119</v>
      </c>
      <c r="P37" s="130">
        <v>621000</v>
      </c>
      <c r="Q37" s="131" t="s">
        <v>118</v>
      </c>
    </row>
    <row r="38" spans="1:17" ht="18" customHeight="1" x14ac:dyDescent="0.25">
      <c r="A38" s="335"/>
      <c r="B38" s="335"/>
      <c r="D38" s="597"/>
      <c r="E38" s="597"/>
      <c r="F38" s="597"/>
      <c r="H38" s="357" t="s">
        <v>150</v>
      </c>
      <c r="I38" s="136">
        <v>10</v>
      </c>
      <c r="J38" s="138" t="e">
        <f t="shared" si="0"/>
        <v>#DIV/0!</v>
      </c>
      <c r="K38" s="598"/>
      <c r="M38" s="129">
        <v>100259</v>
      </c>
      <c r="N38" s="342">
        <v>43325</v>
      </c>
      <c r="O38" s="343" t="s">
        <v>123</v>
      </c>
      <c r="P38" s="130">
        <v>245295</v>
      </c>
      <c r="Q38" s="131" t="s">
        <v>118</v>
      </c>
    </row>
    <row r="39" spans="1:17" ht="18" customHeight="1" x14ac:dyDescent="0.25">
      <c r="A39" s="335"/>
      <c r="B39" s="335"/>
      <c r="D39" s="597"/>
      <c r="E39" s="597"/>
      <c r="F39" s="597"/>
      <c r="H39" s="357" t="s">
        <v>151</v>
      </c>
      <c r="I39" s="136">
        <v>2</v>
      </c>
      <c r="J39" s="138" t="e">
        <f t="shared" si="0"/>
        <v>#DIV/0!</v>
      </c>
      <c r="K39" s="598"/>
      <c r="M39" s="129">
        <v>100260</v>
      </c>
      <c r="N39" s="342">
        <v>43329</v>
      </c>
      <c r="O39" s="343" t="s">
        <v>122</v>
      </c>
      <c r="P39" s="130">
        <v>862422.95</v>
      </c>
      <c r="Q39" s="131" t="s">
        <v>118</v>
      </c>
    </row>
    <row r="40" spans="1:17" ht="18" customHeight="1" x14ac:dyDescent="0.25">
      <c r="A40" s="335"/>
      <c r="B40" s="335"/>
      <c r="D40" s="597"/>
      <c r="E40" s="597"/>
      <c r="F40" s="597"/>
      <c r="H40" s="357" t="s">
        <v>152</v>
      </c>
      <c r="I40" s="136">
        <v>5</v>
      </c>
      <c r="J40" s="138" t="e">
        <f t="shared" si="0"/>
        <v>#DIV/0!</v>
      </c>
      <c r="K40" s="598"/>
      <c r="M40" s="129">
        <v>100260</v>
      </c>
      <c r="N40" s="342">
        <v>43334</v>
      </c>
      <c r="O40" s="343" t="s">
        <v>120</v>
      </c>
      <c r="P40" s="130">
        <v>155300.6</v>
      </c>
      <c r="Q40" s="131" t="s">
        <v>118</v>
      </c>
    </row>
    <row r="41" spans="1:17" ht="18" customHeight="1" x14ac:dyDescent="0.25">
      <c r="A41" s="335"/>
      <c r="B41" s="335"/>
      <c r="D41" s="597"/>
      <c r="E41" s="597"/>
      <c r="F41" s="597"/>
      <c r="H41" s="357" t="s">
        <v>153</v>
      </c>
      <c r="I41" s="136">
        <v>3</v>
      </c>
      <c r="J41" s="138" t="e">
        <f t="shared" si="0"/>
        <v>#DIV/0!</v>
      </c>
      <c r="K41" s="598"/>
      <c r="M41" s="129">
        <v>100261</v>
      </c>
      <c r="N41" s="342">
        <v>43347</v>
      </c>
      <c r="O41" s="343" t="s">
        <v>117</v>
      </c>
      <c r="P41" s="130">
        <v>644379.5</v>
      </c>
      <c r="Q41" s="131" t="s">
        <v>118</v>
      </c>
    </row>
    <row r="42" spans="1:17" ht="18" customHeight="1" x14ac:dyDescent="0.25">
      <c r="A42" s="335"/>
      <c r="B42" s="335"/>
      <c r="D42" s="597"/>
      <c r="E42" s="597"/>
      <c r="F42" s="597"/>
      <c r="H42" s="358" t="s">
        <v>154</v>
      </c>
      <c r="I42" s="135">
        <f>SUM(I37:I41)</f>
        <v>30</v>
      </c>
      <c r="J42" s="138" t="e">
        <f t="shared" si="0"/>
        <v>#DIV/0!</v>
      </c>
      <c r="M42" s="129">
        <v>100261</v>
      </c>
      <c r="N42" s="342">
        <v>43356</v>
      </c>
      <c r="O42" s="343" t="s">
        <v>119</v>
      </c>
      <c r="P42" s="130">
        <v>851000</v>
      </c>
      <c r="Q42" s="131" t="s">
        <v>118</v>
      </c>
    </row>
    <row r="43" spans="1:17" ht="18" customHeight="1" x14ac:dyDescent="0.25">
      <c r="A43" s="335"/>
      <c r="B43" s="335"/>
      <c r="M43" s="129">
        <v>100262</v>
      </c>
      <c r="N43" s="342">
        <v>43359</v>
      </c>
      <c r="O43" s="343" t="s">
        <v>120</v>
      </c>
      <c r="P43" s="130">
        <v>805575</v>
      </c>
      <c r="Q43" s="131" t="s">
        <v>118</v>
      </c>
    </row>
    <row r="44" spans="1:17" ht="18" customHeight="1" x14ac:dyDescent="0.25">
      <c r="A44" s="335"/>
      <c r="B44" s="335"/>
      <c r="D44" s="351" t="s">
        <v>155</v>
      </c>
      <c r="H44" s="351" t="s">
        <v>155</v>
      </c>
      <c r="M44" s="129">
        <v>100262</v>
      </c>
      <c r="N44" s="342">
        <v>43365</v>
      </c>
      <c r="O44" s="343" t="s">
        <v>121</v>
      </c>
      <c r="P44" s="130">
        <v>613318</v>
      </c>
      <c r="Q44" s="131" t="s">
        <v>118</v>
      </c>
    </row>
    <row r="45" spans="1:17" ht="18" customHeight="1" x14ac:dyDescent="0.25">
      <c r="A45" s="335"/>
      <c r="B45" s="335"/>
      <c r="D45" s="599">
        <v>42</v>
      </c>
      <c r="E45" s="600"/>
      <c r="F45" s="601"/>
      <c r="H45" s="464" t="s">
        <v>148</v>
      </c>
      <c r="I45" s="139" t="e">
        <f>((POWER(VLOOKUP($J$33,muestreo,2,0),2))*'Muestreo integridad'!J37*'Muestreo integridad'!$J$32*(1-'Muestreo integridad'!$J$32))/POWER('Muestreo integridad'!$J$34,2)</f>
        <v>#N/A</v>
      </c>
      <c r="M45" s="129">
        <v>100263</v>
      </c>
      <c r="N45" s="342">
        <v>43382</v>
      </c>
      <c r="O45" s="343" t="s">
        <v>122</v>
      </c>
      <c r="P45" s="130">
        <v>1085588.5</v>
      </c>
      <c r="Q45" s="131" t="s">
        <v>118</v>
      </c>
    </row>
    <row r="46" spans="1:17" ht="18" customHeight="1" x14ac:dyDescent="0.25">
      <c r="A46" s="335"/>
      <c r="B46" s="335"/>
      <c r="D46" s="602"/>
      <c r="E46" s="603"/>
      <c r="F46" s="604"/>
      <c r="H46" s="464" t="s">
        <v>150</v>
      </c>
      <c r="I46" s="139" t="e">
        <f>((POWER(VLOOKUP($J$33,muestreo,2,0),2))*'Muestreo integridad'!J38*'Muestreo integridad'!$J$32*(1-'Muestreo integridad'!$J$32))/POWER('Muestreo integridad'!$J$34,2)</f>
        <v>#N/A</v>
      </c>
      <c r="M46" s="129">
        <v>100263</v>
      </c>
      <c r="N46" s="342">
        <v>43386</v>
      </c>
      <c r="O46" s="343" t="s">
        <v>129</v>
      </c>
      <c r="P46" s="130">
        <v>874379.5</v>
      </c>
      <c r="Q46" s="131" t="s">
        <v>118</v>
      </c>
    </row>
    <row r="47" spans="1:17" ht="18" customHeight="1" x14ac:dyDescent="0.25">
      <c r="A47" s="335"/>
      <c r="B47" s="335"/>
      <c r="H47" s="464" t="s">
        <v>151</v>
      </c>
      <c r="I47" s="139" t="e">
        <f>((POWER(VLOOKUP($J$33,muestreo,2,0),2))*'Muestreo integridad'!J39*'Muestreo integridad'!$J$32*(1-'Muestreo integridad'!$J$32))/POWER('Muestreo integridad'!$J$34,2)</f>
        <v>#N/A</v>
      </c>
      <c r="M47" s="129">
        <v>100264</v>
      </c>
      <c r="N47" s="342">
        <v>43392</v>
      </c>
      <c r="O47" s="343" t="s">
        <v>132</v>
      </c>
      <c r="P47" s="130">
        <v>448500</v>
      </c>
      <c r="Q47" s="131" t="s">
        <v>118</v>
      </c>
    </row>
    <row r="48" spans="1:17" ht="18" customHeight="1" x14ac:dyDescent="0.25">
      <c r="A48" s="335"/>
      <c r="B48" s="335"/>
      <c r="H48" s="464" t="s">
        <v>152</v>
      </c>
      <c r="I48" s="139" t="e">
        <f>((POWER(VLOOKUP($J$33,muestreo,2,0),2))*'Muestreo integridad'!J40*'Muestreo integridad'!$J$32*(1-'Muestreo integridad'!$J$32))/POWER('Muestreo integridad'!$J$34,2)</f>
        <v>#N/A</v>
      </c>
      <c r="M48" s="129">
        <v>100264</v>
      </c>
      <c r="N48" s="342">
        <v>43394</v>
      </c>
      <c r="O48" s="343" t="s">
        <v>117</v>
      </c>
      <c r="P48" s="130">
        <v>237475</v>
      </c>
      <c r="Q48" s="131" t="s">
        <v>118</v>
      </c>
    </row>
    <row r="49" spans="1:17" ht="18" customHeight="1" x14ac:dyDescent="0.25">
      <c r="A49" s="335"/>
      <c r="B49" s="335"/>
      <c r="H49" s="464" t="s">
        <v>153</v>
      </c>
      <c r="I49" s="139" t="e">
        <f>((POWER(VLOOKUP($J$33,muestreo,2,0),2))*'Muestreo integridad'!J41*'Muestreo integridad'!$J$32*(1-'Muestreo integridad'!$J$32))/POWER('Muestreo integridad'!$J$34,2)</f>
        <v>#N/A</v>
      </c>
      <c r="M49" s="129">
        <v>100265</v>
      </c>
      <c r="N49" s="342">
        <v>43400</v>
      </c>
      <c r="O49" s="343" t="s">
        <v>124</v>
      </c>
      <c r="P49" s="130">
        <v>498318</v>
      </c>
      <c r="Q49" s="131" t="s">
        <v>118</v>
      </c>
    </row>
    <row r="50" spans="1:17" ht="18" customHeight="1" x14ac:dyDescent="0.25">
      <c r="A50" s="335"/>
      <c r="B50" s="335"/>
      <c r="M50" s="129">
        <v>100265</v>
      </c>
      <c r="N50" s="342">
        <v>43402</v>
      </c>
      <c r="O50" s="343" t="s">
        <v>121</v>
      </c>
      <c r="P50" s="130">
        <v>464588.5</v>
      </c>
      <c r="Q50" s="131" t="s">
        <v>118</v>
      </c>
    </row>
    <row r="51" spans="1:17" ht="18" customHeight="1" thickBot="1" x14ac:dyDescent="0.3">
      <c r="A51" s="341"/>
      <c r="B51" s="595" t="s">
        <v>437</v>
      </c>
      <c r="C51" s="596"/>
      <c r="D51" s="596"/>
      <c r="E51" s="336"/>
      <c r="F51" s="336"/>
      <c r="G51" s="336"/>
      <c r="H51" s="337"/>
      <c r="I51" s="337"/>
      <c r="J51" s="337"/>
      <c r="K51" s="337"/>
      <c r="L51" s="337"/>
      <c r="M51" s="140">
        <v>100266</v>
      </c>
      <c r="N51" s="141">
        <v>43418</v>
      </c>
      <c r="O51" s="142" t="s">
        <v>122</v>
      </c>
      <c r="P51" s="143">
        <v>844853.25</v>
      </c>
      <c r="Q51" s="144" t="s">
        <v>118</v>
      </c>
    </row>
    <row r="52" spans="1:17" x14ac:dyDescent="0.25">
      <c r="A52" s="340"/>
      <c r="B52" s="340"/>
      <c r="C52" s="340"/>
      <c r="D52" s="340"/>
      <c r="E52" s="340"/>
      <c r="F52" s="340"/>
      <c r="G52" s="340"/>
      <c r="N52" s="334"/>
    </row>
    <row r="53" spans="1:17" x14ac:dyDescent="0.25">
      <c r="A53" s="340"/>
      <c r="B53" s="340"/>
      <c r="C53" s="340"/>
      <c r="D53" s="340"/>
      <c r="E53" s="340"/>
      <c r="F53" s="340"/>
      <c r="G53" s="340"/>
      <c r="N53" s="334"/>
    </row>
    <row r="54" spans="1:17" x14ac:dyDescent="0.25">
      <c r="A54" s="340"/>
      <c r="B54" s="340"/>
      <c r="C54" s="340"/>
      <c r="D54" s="340"/>
      <c r="E54" s="340"/>
      <c r="F54" s="340"/>
      <c r="G54" s="340"/>
      <c r="N54" s="334"/>
    </row>
    <row r="55" spans="1:17" x14ac:dyDescent="0.25">
      <c r="A55" s="340"/>
      <c r="B55" s="354"/>
      <c r="C55" s="354"/>
      <c r="D55" s="354"/>
      <c r="E55" s="340"/>
      <c r="F55" s="340"/>
      <c r="G55" s="340"/>
      <c r="N55" s="334"/>
    </row>
    <row r="56" spans="1:17" hidden="1" x14ac:dyDescent="0.25">
      <c r="A56" s="340"/>
      <c r="B56" s="592" t="s">
        <v>434</v>
      </c>
      <c r="C56" s="592"/>
      <c r="D56" s="592"/>
      <c r="E56" s="344" t="s">
        <v>435</v>
      </c>
      <c r="F56" s="593" t="s">
        <v>436</v>
      </c>
      <c r="G56" s="593"/>
      <c r="N56" s="334"/>
    </row>
    <row r="57" spans="1:17" hidden="1" x14ac:dyDescent="0.25">
      <c r="A57" s="340"/>
      <c r="B57" s="355">
        <v>0.5</v>
      </c>
      <c r="C57" s="355"/>
      <c r="D57" s="354">
        <v>0</v>
      </c>
      <c r="E57" s="345"/>
      <c r="F57" s="338">
        <v>0</v>
      </c>
      <c r="G57" s="345"/>
      <c r="N57" s="334"/>
    </row>
    <row r="58" spans="1:17" hidden="1" x14ac:dyDescent="0.25">
      <c r="A58" s="340"/>
      <c r="B58" s="355">
        <v>0.6</v>
      </c>
      <c r="C58" s="355"/>
      <c r="D58" s="354">
        <v>0.253</v>
      </c>
      <c r="E58" s="345"/>
      <c r="F58" s="338">
        <v>0.01</v>
      </c>
      <c r="G58" s="345"/>
      <c r="N58" s="334"/>
    </row>
    <row r="59" spans="1:17" hidden="1" x14ac:dyDescent="0.25">
      <c r="A59" s="340"/>
      <c r="B59" s="355">
        <v>0.7</v>
      </c>
      <c r="C59" s="355"/>
      <c r="D59" s="354">
        <v>0.52400000000000002</v>
      </c>
      <c r="E59" s="345"/>
      <c r="F59" s="338">
        <v>0.02</v>
      </c>
      <c r="G59" s="345"/>
      <c r="N59" s="334"/>
    </row>
    <row r="60" spans="1:17" s="354" customFormat="1" hidden="1" x14ac:dyDescent="0.25">
      <c r="B60" s="355">
        <v>0.75</v>
      </c>
      <c r="C60" s="355"/>
      <c r="D60" s="354">
        <v>0.67400000000000004</v>
      </c>
      <c r="F60" s="355">
        <v>0.03</v>
      </c>
    </row>
    <row r="61" spans="1:17" s="354" customFormat="1" hidden="1" x14ac:dyDescent="0.25">
      <c r="B61" s="355">
        <v>0.8</v>
      </c>
      <c r="C61" s="355"/>
      <c r="D61" s="354">
        <v>0.84099999999999997</v>
      </c>
      <c r="F61" s="355">
        <v>0.04</v>
      </c>
    </row>
    <row r="62" spans="1:17" s="354" customFormat="1" hidden="1" x14ac:dyDescent="0.25">
      <c r="B62" s="355">
        <v>0.85</v>
      </c>
      <c r="C62" s="355"/>
      <c r="D62" s="354">
        <v>1.0369999999999999</v>
      </c>
      <c r="F62" s="355">
        <v>0.05</v>
      </c>
    </row>
    <row r="63" spans="1:17" s="354" customFormat="1" hidden="1" x14ac:dyDescent="0.25">
      <c r="B63" s="355">
        <v>0.9</v>
      </c>
      <c r="C63" s="355"/>
      <c r="D63" s="354">
        <v>1.282</v>
      </c>
      <c r="E63" s="354">
        <v>1.645</v>
      </c>
      <c r="F63" s="355">
        <v>0.06</v>
      </c>
    </row>
    <row r="64" spans="1:17" s="354" customFormat="1" hidden="1" x14ac:dyDescent="0.25">
      <c r="B64" s="355">
        <v>0.92</v>
      </c>
      <c r="C64" s="355"/>
      <c r="D64" s="354">
        <v>1.405</v>
      </c>
      <c r="E64" s="354">
        <v>1.7509999999999999</v>
      </c>
      <c r="F64" s="355">
        <v>7.0000000000000007E-2</v>
      </c>
    </row>
    <row r="65" spans="2:6" s="354" customFormat="1" hidden="1" x14ac:dyDescent="0.25">
      <c r="B65" s="355">
        <v>0.94</v>
      </c>
      <c r="C65" s="355"/>
      <c r="D65" s="354">
        <v>1.5549999999999999</v>
      </c>
      <c r="E65" s="354">
        <v>1.881</v>
      </c>
      <c r="F65" s="355">
        <v>0.08</v>
      </c>
    </row>
    <row r="66" spans="2:6" s="354" customFormat="1" hidden="1" x14ac:dyDescent="0.25">
      <c r="B66" s="355">
        <v>0.95</v>
      </c>
      <c r="C66" s="355"/>
      <c r="D66" s="354">
        <v>1.645</v>
      </c>
      <c r="E66" s="354">
        <v>1.96</v>
      </c>
      <c r="F66" s="355">
        <v>0.09</v>
      </c>
    </row>
    <row r="67" spans="2:6" s="354" customFormat="1" hidden="1" x14ac:dyDescent="0.25">
      <c r="B67" s="355">
        <v>0.96</v>
      </c>
      <c r="C67" s="355"/>
      <c r="D67" s="354">
        <v>1.7509999999999999</v>
      </c>
      <c r="E67" s="354">
        <v>2.0539999999999998</v>
      </c>
      <c r="F67" s="355">
        <v>0.1</v>
      </c>
    </row>
    <row r="68" spans="2:6" s="354" customFormat="1" hidden="1" x14ac:dyDescent="0.25">
      <c r="B68" s="355">
        <v>0.97</v>
      </c>
      <c r="C68" s="355"/>
      <c r="D68" s="354">
        <v>1.881</v>
      </c>
      <c r="E68" s="354">
        <v>2.17</v>
      </c>
      <c r="F68" s="355">
        <v>0.12</v>
      </c>
    </row>
    <row r="69" spans="2:6" s="354" customFormat="1" hidden="1" x14ac:dyDescent="0.25">
      <c r="B69" s="355">
        <v>0.98</v>
      </c>
      <c r="C69" s="355"/>
      <c r="D69" s="354">
        <v>2.0539999999999998</v>
      </c>
      <c r="E69" s="354">
        <v>2.3260000000000001</v>
      </c>
      <c r="F69" s="355">
        <v>0.14000000000000001</v>
      </c>
    </row>
    <row r="70" spans="2:6" s="354" customFormat="1" hidden="1" x14ac:dyDescent="0.25">
      <c r="B70" s="355">
        <v>0.99</v>
      </c>
      <c r="C70" s="355"/>
      <c r="D70" s="354">
        <v>2.327</v>
      </c>
      <c r="E70" s="354">
        <v>2.5760000000000001</v>
      </c>
      <c r="F70" s="355">
        <v>0.16</v>
      </c>
    </row>
    <row r="71" spans="2:6" s="354" customFormat="1" hidden="1" x14ac:dyDescent="0.25"/>
    <row r="72" spans="2:6" s="354" customFormat="1" x14ac:dyDescent="0.25"/>
    <row r="73" spans="2:6" s="354" customFormat="1" x14ac:dyDescent="0.25"/>
    <row r="74" spans="2:6" s="354" customFormat="1" x14ac:dyDescent="0.25"/>
    <row r="75" spans="2:6" s="354" customFormat="1" x14ac:dyDescent="0.25"/>
    <row r="76" spans="2:6" s="354" customFormat="1" x14ac:dyDescent="0.25"/>
    <row r="77" spans="2:6" s="354" customFormat="1" x14ac:dyDescent="0.25"/>
    <row r="78" spans="2:6" s="354" customFormat="1" x14ac:dyDescent="0.25"/>
    <row r="79" spans="2:6" s="354" customFormat="1" x14ac:dyDescent="0.25"/>
    <row r="80" spans="2:6" s="354" customFormat="1" x14ac:dyDescent="0.25"/>
    <row r="81" spans="14:14" s="354" customFormat="1" x14ac:dyDescent="0.25"/>
    <row r="82" spans="14:14" x14ac:dyDescent="0.25">
      <c r="N82" s="334"/>
    </row>
    <row r="83" spans="14:14" x14ac:dyDescent="0.25">
      <c r="N83" s="334"/>
    </row>
    <row r="84" spans="14:14" x14ac:dyDescent="0.25">
      <c r="N84" s="334"/>
    </row>
    <row r="85" spans="14:14" x14ac:dyDescent="0.25">
      <c r="N85" s="334"/>
    </row>
    <row r="86" spans="14:14" x14ac:dyDescent="0.25">
      <c r="N86" s="334"/>
    </row>
    <row r="87" spans="14:14" x14ac:dyDescent="0.25">
      <c r="N87" s="334"/>
    </row>
    <row r="88" spans="14:14" x14ac:dyDescent="0.25">
      <c r="N88" s="334"/>
    </row>
    <row r="89" spans="14:14" x14ac:dyDescent="0.25">
      <c r="N89" s="334"/>
    </row>
    <row r="90" spans="14:14" x14ac:dyDescent="0.25">
      <c r="N90" s="334"/>
    </row>
    <row r="91" spans="14:14" x14ac:dyDescent="0.25">
      <c r="N91" s="334"/>
    </row>
    <row r="92" spans="14:14" x14ac:dyDescent="0.25">
      <c r="N92" s="334"/>
    </row>
    <row r="93" spans="14:14" x14ac:dyDescent="0.25">
      <c r="N93" s="334"/>
    </row>
    <row r="94" spans="14:14" x14ac:dyDescent="0.25">
      <c r="N94" s="334"/>
    </row>
    <row r="95" spans="14:14" x14ac:dyDescent="0.25">
      <c r="N95" s="334"/>
    </row>
    <row r="96" spans="14:14" x14ac:dyDescent="0.25">
      <c r="N96" s="334"/>
    </row>
    <row r="97" spans="14:14" x14ac:dyDescent="0.25">
      <c r="N97" s="334"/>
    </row>
    <row r="98" spans="14:14" x14ac:dyDescent="0.25">
      <c r="N98" s="334"/>
    </row>
    <row r="99" spans="14:14" x14ac:dyDescent="0.25">
      <c r="N99" s="334"/>
    </row>
    <row r="100" spans="14:14" x14ac:dyDescent="0.25">
      <c r="N100" s="334"/>
    </row>
    <row r="101" spans="14:14" x14ac:dyDescent="0.25">
      <c r="N101" s="334"/>
    </row>
    <row r="102" spans="14:14" x14ac:dyDescent="0.25">
      <c r="N102" s="334"/>
    </row>
    <row r="103" spans="14:14" x14ac:dyDescent="0.25">
      <c r="N103" s="334"/>
    </row>
    <row r="104" spans="14:14" x14ac:dyDescent="0.25">
      <c r="N104" s="334"/>
    </row>
    <row r="105" spans="14:14" x14ac:dyDescent="0.25">
      <c r="N105" s="334"/>
    </row>
    <row r="106" spans="14:14" x14ac:dyDescent="0.25">
      <c r="N106" s="334"/>
    </row>
    <row r="107" spans="14:14" x14ac:dyDescent="0.25">
      <c r="N107" s="334"/>
    </row>
    <row r="108" spans="14:14" x14ac:dyDescent="0.25">
      <c r="N108" s="334"/>
    </row>
    <row r="109" spans="14:14" x14ac:dyDescent="0.25">
      <c r="N109" s="334"/>
    </row>
    <row r="110" spans="14:14" x14ac:dyDescent="0.25">
      <c r="N110" s="334"/>
    </row>
    <row r="111" spans="14:14" x14ac:dyDescent="0.25">
      <c r="N111" s="334"/>
    </row>
    <row r="112" spans="14:14" x14ac:dyDescent="0.25">
      <c r="N112" s="334"/>
    </row>
    <row r="113" spans="14:14" x14ac:dyDescent="0.25">
      <c r="N113" s="334"/>
    </row>
    <row r="114" spans="14:14" x14ac:dyDescent="0.25">
      <c r="N114" s="334"/>
    </row>
    <row r="115" spans="14:14" x14ac:dyDescent="0.25">
      <c r="N115" s="334"/>
    </row>
    <row r="116" spans="14:14" x14ac:dyDescent="0.25">
      <c r="N116" s="334"/>
    </row>
    <row r="117" spans="14:14" x14ac:dyDescent="0.25">
      <c r="N117" s="334"/>
    </row>
    <row r="118" spans="14:14" x14ac:dyDescent="0.25">
      <c r="N118" s="334"/>
    </row>
    <row r="119" spans="14:14" x14ac:dyDescent="0.25">
      <c r="N119" s="334"/>
    </row>
    <row r="120" spans="14:14" x14ac:dyDescent="0.25">
      <c r="N120" s="334"/>
    </row>
    <row r="121" spans="14:14" x14ac:dyDescent="0.25">
      <c r="N121" s="334"/>
    </row>
    <row r="122" spans="14:14" x14ac:dyDescent="0.25">
      <c r="N122" s="334"/>
    </row>
    <row r="123" spans="14:14" x14ac:dyDescent="0.25">
      <c r="N123" s="334"/>
    </row>
    <row r="124" spans="14:14" x14ac:dyDescent="0.25">
      <c r="N124" s="334"/>
    </row>
    <row r="125" spans="14:14" x14ac:dyDescent="0.25">
      <c r="N125" s="334"/>
    </row>
    <row r="126" spans="14:14" x14ac:dyDescent="0.25">
      <c r="N126" s="334"/>
    </row>
    <row r="127" spans="14:14" x14ac:dyDescent="0.25">
      <c r="N127" s="334"/>
    </row>
    <row r="128" spans="14:14" x14ac:dyDescent="0.25">
      <c r="N128" s="334"/>
    </row>
    <row r="129" spans="14:14" x14ac:dyDescent="0.25">
      <c r="N129" s="334"/>
    </row>
    <row r="130" spans="14:14" x14ac:dyDescent="0.25">
      <c r="N130" s="334"/>
    </row>
    <row r="131" spans="14:14" x14ac:dyDescent="0.25">
      <c r="N131" s="334"/>
    </row>
    <row r="132" spans="14:14" x14ac:dyDescent="0.25">
      <c r="N132" s="334"/>
    </row>
    <row r="133" spans="14:14" x14ac:dyDescent="0.25">
      <c r="N133" s="334"/>
    </row>
    <row r="134" spans="14:14" x14ac:dyDescent="0.25">
      <c r="N134" s="334"/>
    </row>
    <row r="135" spans="14:14" x14ac:dyDescent="0.25">
      <c r="N135" s="334"/>
    </row>
    <row r="136" spans="14:14" x14ac:dyDescent="0.25">
      <c r="N136" s="334"/>
    </row>
    <row r="137" spans="14:14" x14ac:dyDescent="0.25">
      <c r="N137" s="334"/>
    </row>
    <row r="138" spans="14:14" x14ac:dyDescent="0.25">
      <c r="N138" s="334"/>
    </row>
    <row r="139" spans="14:14" x14ac:dyDescent="0.25">
      <c r="N139" s="334"/>
    </row>
    <row r="140" spans="14:14" x14ac:dyDescent="0.25">
      <c r="N140" s="334"/>
    </row>
    <row r="141" spans="14:14" x14ac:dyDescent="0.25">
      <c r="N141" s="334"/>
    </row>
    <row r="142" spans="14:14" x14ac:dyDescent="0.25">
      <c r="N142" s="334"/>
    </row>
    <row r="143" spans="14:14" x14ac:dyDescent="0.25">
      <c r="N143" s="334"/>
    </row>
    <row r="144" spans="14:14" x14ac:dyDescent="0.25">
      <c r="N144" s="334"/>
    </row>
    <row r="145" spans="14:14" x14ac:dyDescent="0.25">
      <c r="N145" s="334"/>
    </row>
    <row r="146" spans="14:14" x14ac:dyDescent="0.25">
      <c r="N146" s="334"/>
    </row>
    <row r="147" spans="14:14" x14ac:dyDescent="0.25">
      <c r="N147" s="334"/>
    </row>
    <row r="148" spans="14:14" x14ac:dyDescent="0.25">
      <c r="N148" s="334"/>
    </row>
    <row r="149" spans="14:14" x14ac:dyDescent="0.25">
      <c r="N149" s="334"/>
    </row>
    <row r="150" spans="14:14" x14ac:dyDescent="0.25">
      <c r="N150" s="334"/>
    </row>
    <row r="151" spans="14:14" x14ac:dyDescent="0.25">
      <c r="N151" s="334"/>
    </row>
    <row r="152" spans="14:14" x14ac:dyDescent="0.25">
      <c r="N152" s="334"/>
    </row>
    <row r="153" spans="14:14" x14ac:dyDescent="0.25">
      <c r="N153" s="334"/>
    </row>
    <row r="154" spans="14:14" x14ac:dyDescent="0.25">
      <c r="N154" s="334"/>
    </row>
    <row r="155" spans="14:14" x14ac:dyDescent="0.25">
      <c r="N155" s="334"/>
    </row>
    <row r="156" spans="14:14" x14ac:dyDescent="0.25">
      <c r="N156" s="334"/>
    </row>
    <row r="157" spans="14:14" x14ac:dyDescent="0.25">
      <c r="N157" s="334"/>
    </row>
    <row r="158" spans="14:14" x14ac:dyDescent="0.25">
      <c r="N158" s="334"/>
    </row>
    <row r="159" spans="14:14" x14ac:dyDescent="0.25">
      <c r="N159" s="334"/>
    </row>
    <row r="160" spans="14:14" x14ac:dyDescent="0.25">
      <c r="N160" s="334"/>
    </row>
    <row r="161" spans="14:14" x14ac:dyDescent="0.25">
      <c r="N161" s="334"/>
    </row>
    <row r="162" spans="14:14" x14ac:dyDescent="0.25">
      <c r="N162" s="334"/>
    </row>
    <row r="163" spans="14:14" x14ac:dyDescent="0.25">
      <c r="N163" s="334"/>
    </row>
    <row r="164" spans="14:14" x14ac:dyDescent="0.25">
      <c r="N164" s="334"/>
    </row>
    <row r="165" spans="14:14" x14ac:dyDescent="0.25">
      <c r="N165" s="334"/>
    </row>
    <row r="166" spans="14:14" x14ac:dyDescent="0.25">
      <c r="N166" s="334"/>
    </row>
    <row r="167" spans="14:14" x14ac:dyDescent="0.25">
      <c r="N167" s="334"/>
    </row>
    <row r="168" spans="14:14" x14ac:dyDescent="0.25">
      <c r="N168" s="334"/>
    </row>
    <row r="169" spans="14:14" x14ac:dyDescent="0.25">
      <c r="N169" s="334"/>
    </row>
    <row r="170" spans="14:14" x14ac:dyDescent="0.25">
      <c r="N170" s="334"/>
    </row>
    <row r="171" spans="14:14" x14ac:dyDescent="0.25">
      <c r="N171" s="334"/>
    </row>
    <row r="172" spans="14:14" x14ac:dyDescent="0.25">
      <c r="N172" s="334"/>
    </row>
    <row r="173" spans="14:14" x14ac:dyDescent="0.25">
      <c r="N173" s="334"/>
    </row>
    <row r="174" spans="14:14" x14ac:dyDescent="0.25">
      <c r="N174" s="334"/>
    </row>
    <row r="175" spans="14:14" x14ac:dyDescent="0.25">
      <c r="N175" s="334"/>
    </row>
    <row r="176" spans="14:14" x14ac:dyDescent="0.25">
      <c r="N176" s="334"/>
    </row>
    <row r="177" spans="14:14" x14ac:dyDescent="0.25">
      <c r="N177" s="334"/>
    </row>
    <row r="178" spans="14:14" x14ac:dyDescent="0.25">
      <c r="N178" s="334"/>
    </row>
    <row r="179" spans="14:14" x14ac:dyDescent="0.25">
      <c r="N179" s="334"/>
    </row>
    <row r="180" spans="14:14" x14ac:dyDescent="0.25">
      <c r="N180" s="334"/>
    </row>
    <row r="181" spans="14:14" x14ac:dyDescent="0.25">
      <c r="N181" s="334"/>
    </row>
    <row r="182" spans="14:14" x14ac:dyDescent="0.25">
      <c r="N182" s="334"/>
    </row>
    <row r="183" spans="14:14" x14ac:dyDescent="0.25">
      <c r="N183" s="334"/>
    </row>
    <row r="184" spans="14:14" x14ac:dyDescent="0.25">
      <c r="N184" s="334"/>
    </row>
    <row r="185" spans="14:14" x14ac:dyDescent="0.25">
      <c r="N185" s="334"/>
    </row>
    <row r="186" spans="14:14" x14ac:dyDescent="0.25">
      <c r="N186" s="334"/>
    </row>
    <row r="187" spans="14:14" x14ac:dyDescent="0.25">
      <c r="N187" s="334"/>
    </row>
    <row r="188" spans="14:14" x14ac:dyDescent="0.25">
      <c r="N188" s="334"/>
    </row>
    <row r="189" spans="14:14" x14ac:dyDescent="0.25">
      <c r="N189" s="334"/>
    </row>
    <row r="190" spans="14:14" x14ac:dyDescent="0.25">
      <c r="N190" s="334"/>
    </row>
    <row r="191" spans="14:14" x14ac:dyDescent="0.25">
      <c r="N191" s="334"/>
    </row>
    <row r="192" spans="14:14" x14ac:dyDescent="0.25">
      <c r="N192" s="334"/>
    </row>
    <row r="193" spans="14:14" x14ac:dyDescent="0.25">
      <c r="N193" s="334"/>
    </row>
    <row r="194" spans="14:14" x14ac:dyDescent="0.25">
      <c r="N194" s="334"/>
    </row>
    <row r="195" spans="14:14" x14ac:dyDescent="0.25">
      <c r="N195" s="334"/>
    </row>
    <row r="196" spans="14:14" x14ac:dyDescent="0.25">
      <c r="N196" s="334"/>
    </row>
    <row r="197" spans="14:14" x14ac:dyDescent="0.25">
      <c r="N197" s="334"/>
    </row>
    <row r="198" spans="14:14" x14ac:dyDescent="0.25">
      <c r="N198" s="334"/>
    </row>
    <row r="199" spans="14:14" x14ac:dyDescent="0.25">
      <c r="N199" s="334"/>
    </row>
    <row r="200" spans="14:14" x14ac:dyDescent="0.25">
      <c r="N200" s="334"/>
    </row>
    <row r="201" spans="14:14" x14ac:dyDescent="0.25">
      <c r="N201" s="334"/>
    </row>
    <row r="202" spans="14:14" x14ac:dyDescent="0.25">
      <c r="N202" s="334"/>
    </row>
    <row r="203" spans="14:14" x14ac:dyDescent="0.25">
      <c r="N203" s="334"/>
    </row>
    <row r="204" spans="14:14" x14ac:dyDescent="0.25">
      <c r="N204" s="334"/>
    </row>
    <row r="205" spans="14:14" x14ac:dyDescent="0.25">
      <c r="N205" s="334"/>
    </row>
    <row r="206" spans="14:14" x14ac:dyDescent="0.25">
      <c r="N206" s="334"/>
    </row>
    <row r="207" spans="14:14" x14ac:dyDescent="0.25">
      <c r="N207" s="334"/>
    </row>
    <row r="208" spans="14:14" x14ac:dyDescent="0.25">
      <c r="N208" s="334"/>
    </row>
    <row r="209" spans="14:14" x14ac:dyDescent="0.25">
      <c r="N209" s="334"/>
    </row>
    <row r="210" spans="14:14" x14ac:dyDescent="0.25">
      <c r="N210" s="334"/>
    </row>
    <row r="211" spans="14:14" x14ac:dyDescent="0.25">
      <c r="N211" s="334"/>
    </row>
    <row r="212" spans="14:14" x14ac:dyDescent="0.25">
      <c r="N212" s="334"/>
    </row>
    <row r="213" spans="14:14" x14ac:dyDescent="0.25">
      <c r="N213" s="334"/>
    </row>
    <row r="214" spans="14:14" x14ac:dyDescent="0.25">
      <c r="N214" s="334"/>
    </row>
    <row r="215" spans="14:14" x14ac:dyDescent="0.25">
      <c r="N215" s="334"/>
    </row>
    <row r="216" spans="14:14" x14ac:dyDescent="0.25">
      <c r="N216" s="334"/>
    </row>
    <row r="217" spans="14:14" x14ac:dyDescent="0.25">
      <c r="N217" s="334"/>
    </row>
    <row r="218" spans="14:14" x14ac:dyDescent="0.25">
      <c r="N218" s="334"/>
    </row>
    <row r="219" spans="14:14" x14ac:dyDescent="0.25">
      <c r="N219" s="334"/>
    </row>
    <row r="220" spans="14:14" x14ac:dyDescent="0.25">
      <c r="N220" s="334"/>
    </row>
    <row r="221" spans="14:14" x14ac:dyDescent="0.25">
      <c r="N221" s="334"/>
    </row>
    <row r="222" spans="14:14" x14ac:dyDescent="0.25">
      <c r="N222" s="334"/>
    </row>
    <row r="223" spans="14:14" x14ac:dyDescent="0.25">
      <c r="N223" s="334"/>
    </row>
    <row r="224" spans="14:14" x14ac:dyDescent="0.25">
      <c r="N224" s="334"/>
    </row>
    <row r="225" spans="14:14" x14ac:dyDescent="0.25">
      <c r="N225" s="334"/>
    </row>
    <row r="226" spans="14:14" x14ac:dyDescent="0.25">
      <c r="N226" s="334"/>
    </row>
    <row r="227" spans="14:14" x14ac:dyDescent="0.25">
      <c r="N227" s="334"/>
    </row>
    <row r="228" spans="14:14" x14ac:dyDescent="0.25">
      <c r="N228" s="334"/>
    </row>
    <row r="229" spans="14:14" x14ac:dyDescent="0.25">
      <c r="N229" s="334"/>
    </row>
    <row r="230" spans="14:14" x14ac:dyDescent="0.25">
      <c r="N230" s="334"/>
    </row>
    <row r="231" spans="14:14" x14ac:dyDescent="0.25">
      <c r="N231" s="334"/>
    </row>
    <row r="232" spans="14:14" x14ac:dyDescent="0.25">
      <c r="N232" s="334"/>
    </row>
    <row r="233" spans="14:14" x14ac:dyDescent="0.25">
      <c r="N233" s="334"/>
    </row>
    <row r="234" spans="14:14" x14ac:dyDescent="0.25">
      <c r="N234" s="334"/>
    </row>
    <row r="235" spans="14:14" x14ac:dyDescent="0.25">
      <c r="N235" s="334"/>
    </row>
    <row r="236" spans="14:14" x14ac:dyDescent="0.25">
      <c r="N236" s="334"/>
    </row>
    <row r="237" spans="14:14" x14ac:dyDescent="0.25">
      <c r="N237" s="334"/>
    </row>
    <row r="238" spans="14:14" x14ac:dyDescent="0.25">
      <c r="N238" s="334"/>
    </row>
    <row r="239" spans="14:14" x14ac:dyDescent="0.25">
      <c r="N239" s="334"/>
    </row>
    <row r="240" spans="14:14" x14ac:dyDescent="0.25">
      <c r="N240" s="334"/>
    </row>
    <row r="241" spans="14:14" x14ac:dyDescent="0.25">
      <c r="N241" s="334"/>
    </row>
    <row r="242" spans="14:14" x14ac:dyDescent="0.25">
      <c r="N242" s="334"/>
    </row>
    <row r="243" spans="14:14" x14ac:dyDescent="0.25">
      <c r="N243" s="334"/>
    </row>
    <row r="244" spans="14:14" x14ac:dyDescent="0.25">
      <c r="N244" s="334"/>
    </row>
    <row r="245" spans="14:14" x14ac:dyDescent="0.25">
      <c r="N245" s="334"/>
    </row>
    <row r="246" spans="14:14" x14ac:dyDescent="0.25">
      <c r="N246" s="334"/>
    </row>
    <row r="247" spans="14:14" x14ac:dyDescent="0.25">
      <c r="N247" s="334"/>
    </row>
    <row r="248" spans="14:14" x14ac:dyDescent="0.25">
      <c r="N248" s="334"/>
    </row>
    <row r="249" spans="14:14" x14ac:dyDescent="0.25">
      <c r="N249" s="334"/>
    </row>
    <row r="250" spans="14:14" x14ac:dyDescent="0.25">
      <c r="N250" s="334"/>
    </row>
    <row r="251" spans="14:14" x14ac:dyDescent="0.25">
      <c r="N251" s="334"/>
    </row>
    <row r="252" spans="14:14" x14ac:dyDescent="0.25">
      <c r="N252" s="334"/>
    </row>
    <row r="253" spans="14:14" x14ac:dyDescent="0.25">
      <c r="N253" s="334"/>
    </row>
    <row r="254" spans="14:14" x14ac:dyDescent="0.25">
      <c r="N254" s="334"/>
    </row>
    <row r="255" spans="14:14" x14ac:dyDescent="0.25">
      <c r="N255" s="334"/>
    </row>
    <row r="256" spans="14:14" x14ac:dyDescent="0.25">
      <c r="N256" s="334"/>
    </row>
    <row r="257" spans="14:14" x14ac:dyDescent="0.25">
      <c r="N257" s="334"/>
    </row>
    <row r="258" spans="14:14" x14ac:dyDescent="0.25">
      <c r="N258" s="334"/>
    </row>
    <row r="259" spans="14:14" x14ac:dyDescent="0.25">
      <c r="N259" s="334"/>
    </row>
    <row r="260" spans="14:14" x14ac:dyDescent="0.25">
      <c r="N260" s="334"/>
    </row>
    <row r="261" spans="14:14" x14ac:dyDescent="0.25">
      <c r="N261" s="334"/>
    </row>
    <row r="262" spans="14:14" x14ac:dyDescent="0.25">
      <c r="N262" s="334"/>
    </row>
    <row r="263" spans="14:14" x14ac:dyDescent="0.25">
      <c r="N263" s="334"/>
    </row>
    <row r="264" spans="14:14" x14ac:dyDescent="0.25">
      <c r="N264" s="334"/>
    </row>
    <row r="265" spans="14:14" x14ac:dyDescent="0.25">
      <c r="N265" s="334"/>
    </row>
    <row r="266" spans="14:14" x14ac:dyDescent="0.25">
      <c r="N266" s="334"/>
    </row>
    <row r="267" spans="14:14" x14ac:dyDescent="0.25">
      <c r="N267" s="334"/>
    </row>
    <row r="268" spans="14:14" x14ac:dyDescent="0.25">
      <c r="N268" s="334"/>
    </row>
    <row r="269" spans="14:14" x14ac:dyDescent="0.25">
      <c r="N269" s="334"/>
    </row>
    <row r="270" spans="14:14" x14ac:dyDescent="0.25">
      <c r="N270" s="334"/>
    </row>
    <row r="271" spans="14:14" x14ac:dyDescent="0.25">
      <c r="N271" s="334"/>
    </row>
    <row r="272" spans="14:14" x14ac:dyDescent="0.25">
      <c r="N272" s="334"/>
    </row>
    <row r="273" spans="14:14" x14ac:dyDescent="0.25">
      <c r="N273" s="334"/>
    </row>
    <row r="274" spans="14:14" x14ac:dyDescent="0.25">
      <c r="N274" s="334"/>
    </row>
    <row r="275" spans="14:14" x14ac:dyDescent="0.25">
      <c r="N275" s="334"/>
    </row>
    <row r="276" spans="14:14" x14ac:dyDescent="0.25">
      <c r="N276" s="334"/>
    </row>
    <row r="277" spans="14:14" x14ac:dyDescent="0.25">
      <c r="N277" s="334"/>
    </row>
    <row r="278" spans="14:14" x14ac:dyDescent="0.25">
      <c r="N278" s="334"/>
    </row>
    <row r="279" spans="14:14" x14ac:dyDescent="0.25">
      <c r="N279" s="334"/>
    </row>
    <row r="280" spans="14:14" x14ac:dyDescent="0.25">
      <c r="N280" s="334"/>
    </row>
    <row r="281" spans="14:14" x14ac:dyDescent="0.25">
      <c r="N281" s="334"/>
    </row>
    <row r="282" spans="14:14" x14ac:dyDescent="0.25">
      <c r="N282" s="334"/>
    </row>
    <row r="283" spans="14:14" x14ac:dyDescent="0.25">
      <c r="N283" s="334"/>
    </row>
    <row r="284" spans="14:14" x14ac:dyDescent="0.25">
      <c r="N284" s="334"/>
    </row>
    <row r="285" spans="14:14" x14ac:dyDescent="0.25">
      <c r="N285" s="334"/>
    </row>
    <row r="286" spans="14:14" x14ac:dyDescent="0.25">
      <c r="N286" s="334"/>
    </row>
    <row r="287" spans="14:14" x14ac:dyDescent="0.25">
      <c r="N287" s="334"/>
    </row>
    <row r="288" spans="14:14" x14ac:dyDescent="0.25">
      <c r="N288" s="334"/>
    </row>
    <row r="289" spans="14:14" x14ac:dyDescent="0.25">
      <c r="N289" s="334"/>
    </row>
    <row r="290" spans="14:14" x14ac:dyDescent="0.25">
      <c r="N290" s="334"/>
    </row>
    <row r="291" spans="14:14" x14ac:dyDescent="0.25">
      <c r="N291" s="334"/>
    </row>
    <row r="292" spans="14:14" x14ac:dyDescent="0.25">
      <c r="N292" s="334"/>
    </row>
    <row r="293" spans="14:14" x14ac:dyDescent="0.25">
      <c r="N293" s="334"/>
    </row>
    <row r="294" spans="14:14" x14ac:dyDescent="0.25">
      <c r="N294" s="334"/>
    </row>
    <row r="295" spans="14:14" x14ac:dyDescent="0.25">
      <c r="N295" s="334"/>
    </row>
    <row r="296" spans="14:14" x14ac:dyDescent="0.25">
      <c r="N296" s="334"/>
    </row>
    <row r="297" spans="14:14" x14ac:dyDescent="0.25">
      <c r="N297" s="334"/>
    </row>
    <row r="298" spans="14:14" x14ac:dyDescent="0.25">
      <c r="N298" s="334"/>
    </row>
    <row r="299" spans="14:14" x14ac:dyDescent="0.25">
      <c r="N299" s="334"/>
    </row>
    <row r="300" spans="14:14" x14ac:dyDescent="0.25">
      <c r="N300" s="334"/>
    </row>
    <row r="301" spans="14:14" x14ac:dyDescent="0.25">
      <c r="N301" s="334"/>
    </row>
    <row r="302" spans="14:14" x14ac:dyDescent="0.25">
      <c r="N302" s="334"/>
    </row>
    <row r="303" spans="14:14" x14ac:dyDescent="0.25">
      <c r="N303" s="334"/>
    </row>
    <row r="304" spans="14:14" x14ac:dyDescent="0.25">
      <c r="N304" s="334"/>
    </row>
    <row r="305" spans="14:14" x14ac:dyDescent="0.25">
      <c r="N305" s="334"/>
    </row>
    <row r="306" spans="14:14" x14ac:dyDescent="0.25">
      <c r="N306" s="334"/>
    </row>
    <row r="307" spans="14:14" x14ac:dyDescent="0.25">
      <c r="N307" s="334"/>
    </row>
    <row r="308" spans="14:14" x14ac:dyDescent="0.25">
      <c r="N308" s="334"/>
    </row>
    <row r="309" spans="14:14" x14ac:dyDescent="0.25">
      <c r="N309" s="334"/>
    </row>
    <row r="310" spans="14:14" x14ac:dyDescent="0.25">
      <c r="N310" s="334"/>
    </row>
    <row r="311" spans="14:14" x14ac:dyDescent="0.25">
      <c r="N311" s="334"/>
    </row>
    <row r="312" spans="14:14" x14ac:dyDescent="0.25">
      <c r="N312" s="334"/>
    </row>
    <row r="313" spans="14:14" x14ac:dyDescent="0.25">
      <c r="N313" s="334"/>
    </row>
    <row r="314" spans="14:14" x14ac:dyDescent="0.25">
      <c r="N314" s="334"/>
    </row>
    <row r="315" spans="14:14" x14ac:dyDescent="0.25">
      <c r="N315" s="334"/>
    </row>
    <row r="316" spans="14:14" x14ac:dyDescent="0.25">
      <c r="N316" s="334"/>
    </row>
    <row r="317" spans="14:14" x14ac:dyDescent="0.25">
      <c r="N317" s="334"/>
    </row>
    <row r="318" spans="14:14" x14ac:dyDescent="0.25">
      <c r="N318" s="334"/>
    </row>
    <row r="319" spans="14:14" x14ac:dyDescent="0.25">
      <c r="N319" s="334"/>
    </row>
    <row r="320" spans="14:14" x14ac:dyDescent="0.25">
      <c r="N320" s="334"/>
    </row>
    <row r="321" spans="14:14" x14ac:dyDescent="0.25">
      <c r="N321" s="334"/>
    </row>
    <row r="322" spans="14:14" x14ac:dyDescent="0.25">
      <c r="N322" s="334"/>
    </row>
    <row r="323" spans="14:14" x14ac:dyDescent="0.25">
      <c r="N323" s="334"/>
    </row>
    <row r="324" spans="14:14" x14ac:dyDescent="0.25">
      <c r="N324" s="334"/>
    </row>
    <row r="325" spans="14:14" x14ac:dyDescent="0.25">
      <c r="N325" s="334"/>
    </row>
    <row r="326" spans="14:14" x14ac:dyDescent="0.25">
      <c r="N326" s="334"/>
    </row>
    <row r="327" spans="14:14" x14ac:dyDescent="0.25">
      <c r="N327" s="334"/>
    </row>
    <row r="328" spans="14:14" x14ac:dyDescent="0.25">
      <c r="N328" s="334"/>
    </row>
    <row r="329" spans="14:14" x14ac:dyDescent="0.25">
      <c r="N329" s="334"/>
    </row>
    <row r="330" spans="14:14" x14ac:dyDescent="0.25">
      <c r="N330" s="334"/>
    </row>
    <row r="331" spans="14:14" x14ac:dyDescent="0.25">
      <c r="N331" s="334"/>
    </row>
    <row r="332" spans="14:14" x14ac:dyDescent="0.25">
      <c r="N332" s="334"/>
    </row>
    <row r="333" spans="14:14" x14ac:dyDescent="0.25">
      <c r="N333" s="334"/>
    </row>
    <row r="334" spans="14:14" x14ac:dyDescent="0.25">
      <c r="N334" s="334"/>
    </row>
    <row r="335" spans="14:14" x14ac:dyDescent="0.25">
      <c r="N335" s="334"/>
    </row>
    <row r="336" spans="14:14" x14ac:dyDescent="0.25">
      <c r="N336" s="334"/>
    </row>
    <row r="337" spans="14:14" x14ac:dyDescent="0.25">
      <c r="N337" s="334"/>
    </row>
    <row r="338" spans="14:14" x14ac:dyDescent="0.25">
      <c r="N338" s="334"/>
    </row>
    <row r="339" spans="14:14" x14ac:dyDescent="0.25">
      <c r="N339" s="334"/>
    </row>
    <row r="340" spans="14:14" x14ac:dyDescent="0.25">
      <c r="N340" s="334"/>
    </row>
    <row r="341" spans="14:14" x14ac:dyDescent="0.25">
      <c r="N341" s="334"/>
    </row>
    <row r="342" spans="14:14" x14ac:dyDescent="0.25">
      <c r="N342" s="334"/>
    </row>
    <row r="343" spans="14:14" x14ac:dyDescent="0.25">
      <c r="N343" s="334"/>
    </row>
    <row r="344" spans="14:14" x14ac:dyDescent="0.25">
      <c r="N344" s="334"/>
    </row>
    <row r="345" spans="14:14" x14ac:dyDescent="0.25">
      <c r="N345" s="334"/>
    </row>
    <row r="346" spans="14:14" x14ac:dyDescent="0.25">
      <c r="N346" s="334"/>
    </row>
    <row r="347" spans="14:14" x14ac:dyDescent="0.25">
      <c r="N347" s="334"/>
    </row>
    <row r="348" spans="14:14" x14ac:dyDescent="0.25">
      <c r="N348" s="334"/>
    </row>
    <row r="349" spans="14:14" x14ac:dyDescent="0.25">
      <c r="N349" s="334"/>
    </row>
    <row r="350" spans="14:14" x14ac:dyDescent="0.25">
      <c r="N350" s="334"/>
    </row>
    <row r="351" spans="14:14" x14ac:dyDescent="0.25">
      <c r="N351" s="334"/>
    </row>
    <row r="352" spans="14:14" x14ac:dyDescent="0.25">
      <c r="N352" s="334"/>
    </row>
    <row r="353" spans="14:14" x14ac:dyDescent="0.25">
      <c r="N353" s="334"/>
    </row>
    <row r="354" spans="14:14" x14ac:dyDescent="0.25">
      <c r="N354" s="334"/>
    </row>
    <row r="355" spans="14:14" x14ac:dyDescent="0.25">
      <c r="N355" s="334"/>
    </row>
    <row r="356" spans="14:14" x14ac:dyDescent="0.25">
      <c r="N356" s="334"/>
    </row>
    <row r="357" spans="14:14" x14ac:dyDescent="0.25">
      <c r="N357" s="334"/>
    </row>
    <row r="358" spans="14:14" x14ac:dyDescent="0.25">
      <c r="N358" s="334"/>
    </row>
    <row r="359" spans="14:14" x14ac:dyDescent="0.25">
      <c r="N359" s="334"/>
    </row>
    <row r="360" spans="14:14" x14ac:dyDescent="0.25">
      <c r="N360" s="334"/>
    </row>
    <row r="361" spans="14:14" x14ac:dyDescent="0.25">
      <c r="N361" s="334"/>
    </row>
    <row r="362" spans="14:14" x14ac:dyDescent="0.25">
      <c r="N362" s="334"/>
    </row>
    <row r="363" spans="14:14" x14ac:dyDescent="0.25">
      <c r="N363" s="334"/>
    </row>
    <row r="364" spans="14:14" x14ac:dyDescent="0.25">
      <c r="N364" s="334"/>
    </row>
    <row r="365" spans="14:14" x14ac:dyDescent="0.25">
      <c r="N365" s="334"/>
    </row>
    <row r="366" spans="14:14" x14ac:dyDescent="0.25">
      <c r="N366" s="334"/>
    </row>
    <row r="367" spans="14:14" x14ac:dyDescent="0.25">
      <c r="N367" s="334"/>
    </row>
    <row r="368" spans="14:14" x14ac:dyDescent="0.25">
      <c r="N368" s="334"/>
    </row>
    <row r="369" spans="14:14" x14ac:dyDescent="0.25">
      <c r="N369" s="334"/>
    </row>
    <row r="370" spans="14:14" x14ac:dyDescent="0.25">
      <c r="N370" s="334"/>
    </row>
    <row r="371" spans="14:14" x14ac:dyDescent="0.25">
      <c r="N371" s="334"/>
    </row>
    <row r="372" spans="14:14" x14ac:dyDescent="0.25">
      <c r="N372" s="334"/>
    </row>
    <row r="373" spans="14:14" x14ac:dyDescent="0.25">
      <c r="N373" s="334"/>
    </row>
    <row r="374" spans="14:14" x14ac:dyDescent="0.25">
      <c r="N374" s="334"/>
    </row>
    <row r="375" spans="14:14" x14ac:dyDescent="0.25">
      <c r="N375" s="334"/>
    </row>
    <row r="376" spans="14:14" x14ac:dyDescent="0.25">
      <c r="N376" s="334"/>
    </row>
    <row r="377" spans="14:14" x14ac:dyDescent="0.25">
      <c r="N377" s="334"/>
    </row>
    <row r="378" spans="14:14" x14ac:dyDescent="0.25">
      <c r="N378" s="334"/>
    </row>
    <row r="379" spans="14:14" x14ac:dyDescent="0.25">
      <c r="N379" s="334"/>
    </row>
    <row r="380" spans="14:14" x14ac:dyDescent="0.25">
      <c r="N380" s="334"/>
    </row>
    <row r="381" spans="14:14" x14ac:dyDescent="0.25">
      <c r="N381" s="334"/>
    </row>
    <row r="382" spans="14:14" x14ac:dyDescent="0.25">
      <c r="N382" s="334"/>
    </row>
    <row r="383" spans="14:14" x14ac:dyDescent="0.25">
      <c r="N383" s="334"/>
    </row>
    <row r="384" spans="14:14" x14ac:dyDescent="0.25">
      <c r="N384" s="334"/>
    </row>
    <row r="385" spans="14:14" x14ac:dyDescent="0.25">
      <c r="N385" s="334"/>
    </row>
    <row r="386" spans="14:14" x14ac:dyDescent="0.25">
      <c r="N386" s="334"/>
    </row>
    <row r="387" spans="14:14" x14ac:dyDescent="0.25">
      <c r="N387" s="334"/>
    </row>
    <row r="388" spans="14:14" x14ac:dyDescent="0.25">
      <c r="N388" s="334"/>
    </row>
    <row r="389" spans="14:14" x14ac:dyDescent="0.25">
      <c r="N389" s="334"/>
    </row>
    <row r="390" spans="14:14" x14ac:dyDescent="0.25">
      <c r="N390" s="334"/>
    </row>
    <row r="391" spans="14:14" x14ac:dyDescent="0.25">
      <c r="N391" s="334"/>
    </row>
    <row r="392" spans="14:14" x14ac:dyDescent="0.25">
      <c r="N392" s="334"/>
    </row>
    <row r="393" spans="14:14" x14ac:dyDescent="0.25">
      <c r="N393" s="334"/>
    </row>
    <row r="394" spans="14:14" x14ac:dyDescent="0.25">
      <c r="N394" s="334"/>
    </row>
    <row r="395" spans="14:14" x14ac:dyDescent="0.25">
      <c r="N395" s="334"/>
    </row>
    <row r="396" spans="14:14" x14ac:dyDescent="0.25">
      <c r="N396" s="334"/>
    </row>
    <row r="397" spans="14:14" x14ac:dyDescent="0.25">
      <c r="N397" s="334"/>
    </row>
    <row r="398" spans="14:14" x14ac:dyDescent="0.25">
      <c r="N398" s="334"/>
    </row>
    <row r="399" spans="14:14" x14ac:dyDescent="0.25">
      <c r="N399" s="334"/>
    </row>
    <row r="400" spans="14:14" x14ac:dyDescent="0.25">
      <c r="N400" s="334"/>
    </row>
    <row r="401" spans="14:14" x14ac:dyDescent="0.25">
      <c r="N401" s="334"/>
    </row>
    <row r="402" spans="14:14" x14ac:dyDescent="0.25">
      <c r="N402" s="334"/>
    </row>
    <row r="403" spans="14:14" x14ac:dyDescent="0.25">
      <c r="N403" s="334"/>
    </row>
    <row r="404" spans="14:14" x14ac:dyDescent="0.25">
      <c r="N404" s="334"/>
    </row>
    <row r="405" spans="14:14" x14ac:dyDescent="0.25">
      <c r="N405" s="334"/>
    </row>
    <row r="406" spans="14:14" x14ac:dyDescent="0.25">
      <c r="N406" s="334"/>
    </row>
    <row r="407" spans="14:14" x14ac:dyDescent="0.25">
      <c r="N407" s="334"/>
    </row>
    <row r="408" spans="14:14" x14ac:dyDescent="0.25">
      <c r="N408" s="334"/>
    </row>
    <row r="409" spans="14:14" x14ac:dyDescent="0.25">
      <c r="N409" s="334"/>
    </row>
    <row r="410" spans="14:14" x14ac:dyDescent="0.25">
      <c r="N410" s="334"/>
    </row>
    <row r="411" spans="14:14" x14ac:dyDescent="0.25">
      <c r="N411" s="334"/>
    </row>
    <row r="412" spans="14:14" x14ac:dyDescent="0.25">
      <c r="N412" s="334"/>
    </row>
    <row r="413" spans="14:14" x14ac:dyDescent="0.25">
      <c r="N413" s="334"/>
    </row>
    <row r="414" spans="14:14" x14ac:dyDescent="0.25">
      <c r="N414" s="334"/>
    </row>
    <row r="415" spans="14:14" x14ac:dyDescent="0.25">
      <c r="N415" s="334"/>
    </row>
    <row r="416" spans="14:14" x14ac:dyDescent="0.25">
      <c r="N416" s="334"/>
    </row>
    <row r="417" spans="14:14" x14ac:dyDescent="0.25">
      <c r="N417" s="334"/>
    </row>
    <row r="418" spans="14:14" x14ac:dyDescent="0.25">
      <c r="N418" s="334"/>
    </row>
    <row r="419" spans="14:14" x14ac:dyDescent="0.25">
      <c r="N419" s="334"/>
    </row>
    <row r="420" spans="14:14" x14ac:dyDescent="0.25">
      <c r="N420" s="334"/>
    </row>
    <row r="421" spans="14:14" x14ac:dyDescent="0.25">
      <c r="N421" s="334"/>
    </row>
    <row r="422" spans="14:14" x14ac:dyDescent="0.25">
      <c r="N422" s="334"/>
    </row>
    <row r="423" spans="14:14" x14ac:dyDescent="0.25">
      <c r="N423" s="334"/>
    </row>
    <row r="424" spans="14:14" x14ac:dyDescent="0.25">
      <c r="N424" s="334"/>
    </row>
    <row r="425" spans="14:14" x14ac:dyDescent="0.25">
      <c r="N425" s="334"/>
    </row>
    <row r="426" spans="14:14" x14ac:dyDescent="0.25">
      <c r="N426" s="334"/>
    </row>
    <row r="427" spans="14:14" x14ac:dyDescent="0.25">
      <c r="N427" s="334"/>
    </row>
    <row r="428" spans="14:14" x14ac:dyDescent="0.25">
      <c r="N428" s="334"/>
    </row>
    <row r="429" spans="14:14" x14ac:dyDescent="0.25">
      <c r="N429" s="334"/>
    </row>
    <row r="430" spans="14:14" x14ac:dyDescent="0.25">
      <c r="N430" s="334"/>
    </row>
    <row r="431" spans="14:14" x14ac:dyDescent="0.25">
      <c r="N431" s="334"/>
    </row>
    <row r="432" spans="14:14" x14ac:dyDescent="0.25">
      <c r="N432" s="334"/>
    </row>
    <row r="433" spans="14:14" x14ac:dyDescent="0.25">
      <c r="N433" s="334"/>
    </row>
    <row r="434" spans="14:14" x14ac:dyDescent="0.25">
      <c r="N434" s="334"/>
    </row>
    <row r="435" spans="14:14" x14ac:dyDescent="0.25">
      <c r="N435" s="334"/>
    </row>
    <row r="436" spans="14:14" x14ac:dyDescent="0.25">
      <c r="N436" s="334"/>
    </row>
    <row r="437" spans="14:14" x14ac:dyDescent="0.25">
      <c r="N437" s="334"/>
    </row>
    <row r="438" spans="14:14" x14ac:dyDescent="0.25">
      <c r="N438" s="334"/>
    </row>
    <row r="439" spans="14:14" x14ac:dyDescent="0.25">
      <c r="N439" s="334"/>
    </row>
    <row r="440" spans="14:14" x14ac:dyDescent="0.25">
      <c r="N440" s="334"/>
    </row>
    <row r="441" spans="14:14" x14ac:dyDescent="0.25">
      <c r="N441" s="334"/>
    </row>
    <row r="442" spans="14:14" x14ac:dyDescent="0.25">
      <c r="N442" s="334"/>
    </row>
    <row r="443" spans="14:14" x14ac:dyDescent="0.25">
      <c r="N443" s="334"/>
    </row>
    <row r="444" spans="14:14" x14ac:dyDescent="0.25">
      <c r="N444" s="334"/>
    </row>
    <row r="445" spans="14:14" x14ac:dyDescent="0.25">
      <c r="N445" s="334"/>
    </row>
    <row r="446" spans="14:14" x14ac:dyDescent="0.25">
      <c r="N446" s="334"/>
    </row>
    <row r="447" spans="14:14" x14ac:dyDescent="0.25">
      <c r="N447" s="334"/>
    </row>
    <row r="448" spans="14:14" x14ac:dyDescent="0.25">
      <c r="N448" s="334"/>
    </row>
    <row r="449" spans="14:14" x14ac:dyDescent="0.25">
      <c r="N449" s="334"/>
    </row>
    <row r="450" spans="14:14" x14ac:dyDescent="0.25">
      <c r="N450" s="334"/>
    </row>
    <row r="562" spans="14:14" x14ac:dyDescent="0.25">
      <c r="N562" s="334"/>
    </row>
    <row r="563" spans="14:14" x14ac:dyDescent="0.25">
      <c r="N563" s="334"/>
    </row>
    <row r="564" spans="14:14" x14ac:dyDescent="0.25">
      <c r="N564" s="334"/>
    </row>
    <row r="565" spans="14:14" x14ac:dyDescent="0.25">
      <c r="N565" s="334"/>
    </row>
    <row r="566" spans="14:14" x14ac:dyDescent="0.25">
      <c r="N566" s="334"/>
    </row>
    <row r="567" spans="14:14" x14ac:dyDescent="0.25">
      <c r="N567" s="334"/>
    </row>
    <row r="568" spans="14:14" x14ac:dyDescent="0.25">
      <c r="N568" s="334"/>
    </row>
    <row r="569" spans="14:14" x14ac:dyDescent="0.25">
      <c r="N569" s="334"/>
    </row>
    <row r="570" spans="14:14" x14ac:dyDescent="0.25">
      <c r="N570" s="334"/>
    </row>
    <row r="571" spans="14:14" x14ac:dyDescent="0.25">
      <c r="N571" s="334"/>
    </row>
    <row r="572" spans="14:14" x14ac:dyDescent="0.25">
      <c r="N572" s="334"/>
    </row>
    <row r="573" spans="14:14" x14ac:dyDescent="0.25">
      <c r="N573" s="334"/>
    </row>
    <row r="574" spans="14:14" x14ac:dyDescent="0.25">
      <c r="N574" s="334"/>
    </row>
    <row r="575" spans="14:14" x14ac:dyDescent="0.25">
      <c r="N575" s="334"/>
    </row>
    <row r="576" spans="14:14" x14ac:dyDescent="0.25">
      <c r="N576" s="334"/>
    </row>
    <row r="577" spans="14:14" x14ac:dyDescent="0.25">
      <c r="N577" s="334"/>
    </row>
    <row r="578" spans="14:14" x14ac:dyDescent="0.25">
      <c r="N578" s="334"/>
    </row>
    <row r="579" spans="14:14" x14ac:dyDescent="0.25">
      <c r="N579" s="334"/>
    </row>
    <row r="580" spans="14:14" x14ac:dyDescent="0.25">
      <c r="N580" s="334"/>
    </row>
    <row r="581" spans="14:14" x14ac:dyDescent="0.25">
      <c r="N581" s="334"/>
    </row>
    <row r="582" spans="14:14" x14ac:dyDescent="0.25">
      <c r="N582" s="334"/>
    </row>
    <row r="583" spans="14:14" x14ac:dyDescent="0.25">
      <c r="N583" s="334"/>
    </row>
    <row r="584" spans="14:14" x14ac:dyDescent="0.25">
      <c r="N584" s="334"/>
    </row>
    <row r="585" spans="14:14" x14ac:dyDescent="0.25">
      <c r="N585" s="334"/>
    </row>
    <row r="586" spans="14:14" x14ac:dyDescent="0.25">
      <c r="N586" s="334"/>
    </row>
    <row r="587" spans="14:14" x14ac:dyDescent="0.25">
      <c r="N587" s="334"/>
    </row>
    <row r="588" spans="14:14" x14ac:dyDescent="0.25">
      <c r="N588" s="334"/>
    </row>
    <row r="589" spans="14:14" x14ac:dyDescent="0.25">
      <c r="N589" s="334"/>
    </row>
    <row r="590" spans="14:14" x14ac:dyDescent="0.25">
      <c r="N590" s="334"/>
    </row>
    <row r="591" spans="14:14" x14ac:dyDescent="0.25">
      <c r="N591" s="334"/>
    </row>
    <row r="592" spans="14:14" x14ac:dyDescent="0.25">
      <c r="N592" s="334"/>
    </row>
    <row r="593" spans="14:14" x14ac:dyDescent="0.25">
      <c r="N593" s="334"/>
    </row>
    <row r="594" spans="14:14" x14ac:dyDescent="0.25">
      <c r="N594" s="334"/>
    </row>
    <row r="595" spans="14:14" x14ac:dyDescent="0.25">
      <c r="N595" s="334"/>
    </row>
    <row r="596" spans="14:14" x14ac:dyDescent="0.25">
      <c r="N596" s="334"/>
    </row>
    <row r="597" spans="14:14" x14ac:dyDescent="0.25">
      <c r="N597" s="334"/>
    </row>
    <row r="598" spans="14:14" x14ac:dyDescent="0.25">
      <c r="N598" s="334"/>
    </row>
    <row r="599" spans="14:14" x14ac:dyDescent="0.25">
      <c r="N599" s="334"/>
    </row>
    <row r="600" spans="14:14" x14ac:dyDescent="0.25">
      <c r="N600" s="334"/>
    </row>
    <row r="601" spans="14:14" x14ac:dyDescent="0.25">
      <c r="N601" s="334"/>
    </row>
    <row r="602" spans="14:14" x14ac:dyDescent="0.25">
      <c r="N602" s="334"/>
    </row>
    <row r="603" spans="14:14" x14ac:dyDescent="0.25">
      <c r="N603" s="334"/>
    </row>
    <row r="604" spans="14:14" x14ac:dyDescent="0.25">
      <c r="N604" s="334"/>
    </row>
    <row r="605" spans="14:14" x14ac:dyDescent="0.25">
      <c r="N605" s="334"/>
    </row>
    <row r="606" spans="14:14" x14ac:dyDescent="0.25">
      <c r="N606" s="334"/>
    </row>
    <row r="607" spans="14:14" x14ac:dyDescent="0.25">
      <c r="N607" s="334"/>
    </row>
    <row r="608" spans="14:14" x14ac:dyDescent="0.25">
      <c r="N608" s="334"/>
    </row>
    <row r="609" spans="14:14" x14ac:dyDescent="0.25">
      <c r="N609" s="334"/>
    </row>
    <row r="610" spans="14:14" x14ac:dyDescent="0.25">
      <c r="N610" s="334"/>
    </row>
    <row r="611" spans="14:14" x14ac:dyDescent="0.25">
      <c r="N611" s="334"/>
    </row>
    <row r="612" spans="14:14" x14ac:dyDescent="0.25">
      <c r="N612" s="334"/>
    </row>
    <row r="613" spans="14:14" x14ac:dyDescent="0.25">
      <c r="N613" s="334"/>
    </row>
    <row r="614" spans="14:14" x14ac:dyDescent="0.25">
      <c r="N614" s="334"/>
    </row>
    <row r="615" spans="14:14" x14ac:dyDescent="0.25">
      <c r="N615" s="334"/>
    </row>
    <row r="616" spans="14:14" x14ac:dyDescent="0.25">
      <c r="N616" s="334"/>
    </row>
    <row r="617" spans="14:14" x14ac:dyDescent="0.25">
      <c r="N617" s="334"/>
    </row>
    <row r="618" spans="14:14" x14ac:dyDescent="0.25">
      <c r="N618" s="334"/>
    </row>
    <row r="619" spans="14:14" x14ac:dyDescent="0.25">
      <c r="N619" s="334"/>
    </row>
    <row r="620" spans="14:14" x14ac:dyDescent="0.25">
      <c r="N620" s="334"/>
    </row>
    <row r="621" spans="14:14" x14ac:dyDescent="0.25">
      <c r="N621" s="334"/>
    </row>
    <row r="622" spans="14:14" x14ac:dyDescent="0.25">
      <c r="N622" s="334"/>
    </row>
    <row r="623" spans="14:14" x14ac:dyDescent="0.25">
      <c r="N623" s="334"/>
    </row>
    <row r="624" spans="14:14" x14ac:dyDescent="0.25">
      <c r="N624" s="334"/>
    </row>
    <row r="625" spans="14:14" x14ac:dyDescent="0.25">
      <c r="N625" s="334"/>
    </row>
    <row r="626" spans="14:14" x14ac:dyDescent="0.25">
      <c r="N626" s="334"/>
    </row>
    <row r="627" spans="14:14" x14ac:dyDescent="0.25">
      <c r="N627" s="334"/>
    </row>
    <row r="628" spans="14:14" x14ac:dyDescent="0.25">
      <c r="N628" s="334"/>
    </row>
    <row r="629" spans="14:14" x14ac:dyDescent="0.25">
      <c r="N629" s="334"/>
    </row>
    <row r="630" spans="14:14" x14ac:dyDescent="0.25">
      <c r="N630" s="334"/>
    </row>
    <row r="631" spans="14:14" x14ac:dyDescent="0.25">
      <c r="N631" s="334"/>
    </row>
    <row r="632" spans="14:14" x14ac:dyDescent="0.25">
      <c r="N632" s="334"/>
    </row>
    <row r="633" spans="14:14" x14ac:dyDescent="0.25">
      <c r="N633" s="334"/>
    </row>
    <row r="634" spans="14:14" x14ac:dyDescent="0.25">
      <c r="N634" s="334"/>
    </row>
    <row r="635" spans="14:14" x14ac:dyDescent="0.25">
      <c r="N635" s="334"/>
    </row>
    <row r="636" spans="14:14" x14ac:dyDescent="0.25">
      <c r="N636" s="334"/>
    </row>
    <row r="637" spans="14:14" x14ac:dyDescent="0.25">
      <c r="N637" s="334"/>
    </row>
    <row r="638" spans="14:14" x14ac:dyDescent="0.25">
      <c r="N638" s="334"/>
    </row>
    <row r="639" spans="14:14" x14ac:dyDescent="0.25">
      <c r="N639" s="334"/>
    </row>
    <row r="640" spans="14:14" x14ac:dyDescent="0.25">
      <c r="N640" s="334"/>
    </row>
    <row r="641" spans="14:14" x14ac:dyDescent="0.25">
      <c r="N641" s="334"/>
    </row>
    <row r="642" spans="14:14" x14ac:dyDescent="0.25">
      <c r="N642" s="334"/>
    </row>
    <row r="643" spans="14:14" x14ac:dyDescent="0.25">
      <c r="N643" s="334"/>
    </row>
    <row r="644" spans="14:14" x14ac:dyDescent="0.25">
      <c r="N644" s="334"/>
    </row>
    <row r="645" spans="14:14" x14ac:dyDescent="0.25">
      <c r="N645" s="334"/>
    </row>
    <row r="646" spans="14:14" x14ac:dyDescent="0.25">
      <c r="N646" s="334"/>
    </row>
    <row r="647" spans="14:14" x14ac:dyDescent="0.25">
      <c r="N647" s="334"/>
    </row>
    <row r="648" spans="14:14" x14ac:dyDescent="0.25">
      <c r="N648" s="334"/>
    </row>
    <row r="649" spans="14:14" x14ac:dyDescent="0.25">
      <c r="N649" s="334"/>
    </row>
    <row r="650" spans="14:14" x14ac:dyDescent="0.25">
      <c r="N650" s="334"/>
    </row>
    <row r="651" spans="14:14" x14ac:dyDescent="0.25">
      <c r="N651" s="334"/>
    </row>
    <row r="652" spans="14:14" x14ac:dyDescent="0.25">
      <c r="N652" s="334"/>
    </row>
    <row r="653" spans="14:14" x14ac:dyDescent="0.25">
      <c r="N653" s="334"/>
    </row>
    <row r="654" spans="14:14" x14ac:dyDescent="0.25">
      <c r="N654" s="334"/>
    </row>
    <row r="655" spans="14:14" x14ac:dyDescent="0.25">
      <c r="N655" s="334"/>
    </row>
    <row r="656" spans="14:14" x14ac:dyDescent="0.25">
      <c r="N656" s="334"/>
    </row>
    <row r="657" spans="14:14" x14ac:dyDescent="0.25">
      <c r="N657" s="334"/>
    </row>
    <row r="658" spans="14:14" x14ac:dyDescent="0.25">
      <c r="N658" s="334"/>
    </row>
    <row r="659" spans="14:14" x14ac:dyDescent="0.25">
      <c r="N659" s="334"/>
    </row>
    <row r="660" spans="14:14" x14ac:dyDescent="0.25">
      <c r="N660" s="334"/>
    </row>
    <row r="661" spans="14:14" x14ac:dyDescent="0.25">
      <c r="N661" s="334"/>
    </row>
    <row r="662" spans="14:14" x14ac:dyDescent="0.25">
      <c r="N662" s="334"/>
    </row>
    <row r="663" spans="14:14" x14ac:dyDescent="0.25">
      <c r="N663" s="334"/>
    </row>
    <row r="664" spans="14:14" x14ac:dyDescent="0.25">
      <c r="N664" s="334"/>
    </row>
    <row r="665" spans="14:14" x14ac:dyDescent="0.25">
      <c r="N665" s="334"/>
    </row>
    <row r="666" spans="14:14" x14ac:dyDescent="0.25">
      <c r="N666" s="334"/>
    </row>
    <row r="667" spans="14:14" x14ac:dyDescent="0.25">
      <c r="N667" s="334"/>
    </row>
    <row r="668" spans="14:14" x14ac:dyDescent="0.25">
      <c r="N668" s="334"/>
    </row>
    <row r="669" spans="14:14" x14ac:dyDescent="0.25">
      <c r="N669" s="334"/>
    </row>
    <row r="670" spans="14:14" x14ac:dyDescent="0.25">
      <c r="N670" s="334"/>
    </row>
    <row r="671" spans="14:14" x14ac:dyDescent="0.25">
      <c r="N671" s="334"/>
    </row>
    <row r="672" spans="14:14" x14ac:dyDescent="0.25">
      <c r="N672" s="334"/>
    </row>
    <row r="673" spans="14:14" x14ac:dyDescent="0.25">
      <c r="N673" s="334"/>
    </row>
    <row r="674" spans="14:14" x14ac:dyDescent="0.25">
      <c r="N674" s="334"/>
    </row>
    <row r="675" spans="14:14" x14ac:dyDescent="0.25">
      <c r="N675" s="334"/>
    </row>
    <row r="676" spans="14:14" x14ac:dyDescent="0.25">
      <c r="N676" s="334"/>
    </row>
    <row r="677" spans="14:14" x14ac:dyDescent="0.25">
      <c r="N677" s="334"/>
    </row>
    <row r="678" spans="14:14" x14ac:dyDescent="0.25">
      <c r="N678" s="334"/>
    </row>
    <row r="679" spans="14:14" x14ac:dyDescent="0.25">
      <c r="N679" s="334"/>
    </row>
    <row r="680" spans="14:14" x14ac:dyDescent="0.25">
      <c r="N680" s="334"/>
    </row>
    <row r="681" spans="14:14" x14ac:dyDescent="0.25">
      <c r="N681" s="334"/>
    </row>
    <row r="682" spans="14:14" x14ac:dyDescent="0.25">
      <c r="N682" s="334"/>
    </row>
    <row r="683" spans="14:14" x14ac:dyDescent="0.25">
      <c r="N683" s="334"/>
    </row>
    <row r="684" spans="14:14" x14ac:dyDescent="0.25">
      <c r="N684" s="334"/>
    </row>
    <row r="685" spans="14:14" x14ac:dyDescent="0.25">
      <c r="N685" s="334"/>
    </row>
    <row r="686" spans="14:14" x14ac:dyDescent="0.25">
      <c r="N686" s="334"/>
    </row>
    <row r="687" spans="14:14" x14ac:dyDescent="0.25">
      <c r="N687" s="334"/>
    </row>
    <row r="688" spans="14:14" x14ac:dyDescent="0.25">
      <c r="N688" s="334"/>
    </row>
    <row r="689" spans="14:14" x14ac:dyDescent="0.25">
      <c r="N689" s="334"/>
    </row>
    <row r="690" spans="14:14" x14ac:dyDescent="0.25">
      <c r="N690" s="334"/>
    </row>
    <row r="691" spans="14:14" x14ac:dyDescent="0.25">
      <c r="N691" s="334"/>
    </row>
    <row r="692" spans="14:14" x14ac:dyDescent="0.25">
      <c r="N692" s="334"/>
    </row>
    <row r="693" spans="14:14" x14ac:dyDescent="0.25">
      <c r="N693" s="334"/>
    </row>
    <row r="694" spans="14:14" x14ac:dyDescent="0.25">
      <c r="N694" s="334"/>
    </row>
    <row r="695" spans="14:14" x14ac:dyDescent="0.25">
      <c r="N695" s="334"/>
    </row>
    <row r="696" spans="14:14" x14ac:dyDescent="0.25">
      <c r="N696" s="334"/>
    </row>
    <row r="697" spans="14:14" x14ac:dyDescent="0.25">
      <c r="N697" s="334"/>
    </row>
    <row r="698" spans="14:14" x14ac:dyDescent="0.25">
      <c r="N698" s="334"/>
    </row>
    <row r="699" spans="14:14" x14ac:dyDescent="0.25">
      <c r="N699" s="334"/>
    </row>
    <row r="700" spans="14:14" x14ac:dyDescent="0.25">
      <c r="N700" s="334"/>
    </row>
    <row r="701" spans="14:14" x14ac:dyDescent="0.25">
      <c r="N701" s="334"/>
    </row>
    <row r="702" spans="14:14" x14ac:dyDescent="0.25">
      <c r="N702" s="334"/>
    </row>
    <row r="703" spans="14:14" x14ac:dyDescent="0.25">
      <c r="N703" s="334"/>
    </row>
    <row r="704" spans="14:14" x14ac:dyDescent="0.25">
      <c r="N704" s="334"/>
    </row>
    <row r="705" spans="14:14" x14ac:dyDescent="0.25">
      <c r="N705" s="334"/>
    </row>
    <row r="706" spans="14:14" x14ac:dyDescent="0.25">
      <c r="N706" s="334"/>
    </row>
    <row r="707" spans="14:14" x14ac:dyDescent="0.25">
      <c r="N707" s="334"/>
    </row>
    <row r="708" spans="14:14" x14ac:dyDescent="0.25">
      <c r="N708" s="334"/>
    </row>
    <row r="709" spans="14:14" x14ac:dyDescent="0.25">
      <c r="N709" s="334"/>
    </row>
    <row r="710" spans="14:14" x14ac:dyDescent="0.25">
      <c r="N710" s="334"/>
    </row>
    <row r="711" spans="14:14" x14ac:dyDescent="0.25">
      <c r="N711" s="334"/>
    </row>
    <row r="712" spans="14:14" x14ac:dyDescent="0.25">
      <c r="N712" s="334"/>
    </row>
    <row r="713" spans="14:14" x14ac:dyDescent="0.25">
      <c r="N713" s="334"/>
    </row>
    <row r="714" spans="14:14" x14ac:dyDescent="0.25">
      <c r="N714" s="334"/>
    </row>
    <row r="715" spans="14:14" x14ac:dyDescent="0.25">
      <c r="N715" s="334"/>
    </row>
    <row r="716" spans="14:14" x14ac:dyDescent="0.25">
      <c r="N716" s="334"/>
    </row>
    <row r="717" spans="14:14" x14ac:dyDescent="0.25">
      <c r="N717" s="334"/>
    </row>
    <row r="718" spans="14:14" x14ac:dyDescent="0.25">
      <c r="N718" s="334"/>
    </row>
    <row r="719" spans="14:14" x14ac:dyDescent="0.25">
      <c r="N719" s="334"/>
    </row>
    <row r="720" spans="14:14" x14ac:dyDescent="0.25">
      <c r="N720" s="334"/>
    </row>
    <row r="721" spans="14:14" x14ac:dyDescent="0.25">
      <c r="N721" s="334"/>
    </row>
    <row r="722" spans="14:14" x14ac:dyDescent="0.25">
      <c r="N722" s="334"/>
    </row>
    <row r="723" spans="14:14" x14ac:dyDescent="0.25">
      <c r="N723" s="334"/>
    </row>
    <row r="724" spans="14:14" x14ac:dyDescent="0.25">
      <c r="N724" s="334"/>
    </row>
    <row r="725" spans="14:14" x14ac:dyDescent="0.25">
      <c r="N725" s="334"/>
    </row>
    <row r="726" spans="14:14" x14ac:dyDescent="0.25">
      <c r="N726" s="334"/>
    </row>
    <row r="727" spans="14:14" x14ac:dyDescent="0.25">
      <c r="N727" s="334"/>
    </row>
    <row r="728" spans="14:14" x14ac:dyDescent="0.25">
      <c r="N728" s="334"/>
    </row>
    <row r="729" spans="14:14" x14ac:dyDescent="0.25">
      <c r="N729" s="334"/>
    </row>
    <row r="730" spans="14:14" x14ac:dyDescent="0.25">
      <c r="N730" s="334"/>
    </row>
    <row r="731" spans="14:14" x14ac:dyDescent="0.25">
      <c r="N731" s="334"/>
    </row>
    <row r="732" spans="14:14" x14ac:dyDescent="0.25">
      <c r="N732" s="334"/>
    </row>
    <row r="733" spans="14:14" x14ac:dyDescent="0.25">
      <c r="N733" s="334"/>
    </row>
    <row r="734" spans="14:14" x14ac:dyDescent="0.25">
      <c r="N734" s="334"/>
    </row>
    <row r="735" spans="14:14" x14ac:dyDescent="0.25">
      <c r="N735" s="334"/>
    </row>
    <row r="736" spans="14:14" x14ac:dyDescent="0.25">
      <c r="N736" s="334"/>
    </row>
    <row r="737" spans="14:14" x14ac:dyDescent="0.25">
      <c r="N737" s="334"/>
    </row>
    <row r="738" spans="14:14" x14ac:dyDescent="0.25">
      <c r="N738" s="334"/>
    </row>
    <row r="739" spans="14:14" x14ac:dyDescent="0.25">
      <c r="N739" s="334"/>
    </row>
    <row r="740" spans="14:14" x14ac:dyDescent="0.25">
      <c r="N740" s="334"/>
    </row>
    <row r="741" spans="14:14" x14ac:dyDescent="0.25">
      <c r="N741" s="334"/>
    </row>
    <row r="742" spans="14:14" x14ac:dyDescent="0.25">
      <c r="N742" s="334"/>
    </row>
    <row r="743" spans="14:14" x14ac:dyDescent="0.25">
      <c r="N743" s="334"/>
    </row>
    <row r="744" spans="14:14" x14ac:dyDescent="0.25">
      <c r="N744" s="334"/>
    </row>
    <row r="745" spans="14:14" x14ac:dyDescent="0.25">
      <c r="N745" s="334"/>
    </row>
    <row r="746" spans="14:14" x14ac:dyDescent="0.25">
      <c r="N746" s="334"/>
    </row>
    <row r="747" spans="14:14" x14ac:dyDescent="0.25">
      <c r="N747" s="334"/>
    </row>
    <row r="748" spans="14:14" x14ac:dyDescent="0.25">
      <c r="N748" s="334"/>
    </row>
    <row r="749" spans="14:14" x14ac:dyDescent="0.25">
      <c r="N749" s="334"/>
    </row>
    <row r="750" spans="14:14" x14ac:dyDescent="0.25">
      <c r="N750" s="334"/>
    </row>
    <row r="751" spans="14:14" x14ac:dyDescent="0.25">
      <c r="N751" s="334"/>
    </row>
    <row r="752" spans="14:14" x14ac:dyDescent="0.25">
      <c r="N752" s="334"/>
    </row>
    <row r="753" spans="14:14" x14ac:dyDescent="0.25">
      <c r="N753" s="334"/>
    </row>
    <row r="754" spans="14:14" x14ac:dyDescent="0.25">
      <c r="N754" s="334"/>
    </row>
    <row r="755" spans="14:14" x14ac:dyDescent="0.25">
      <c r="N755" s="334"/>
    </row>
    <row r="756" spans="14:14" x14ac:dyDescent="0.25">
      <c r="N756" s="334"/>
    </row>
    <row r="757" spans="14:14" x14ac:dyDescent="0.25">
      <c r="N757" s="334"/>
    </row>
    <row r="758" spans="14:14" x14ac:dyDescent="0.25">
      <c r="N758" s="334"/>
    </row>
    <row r="759" spans="14:14" x14ac:dyDescent="0.25">
      <c r="N759" s="334"/>
    </row>
    <row r="760" spans="14:14" x14ac:dyDescent="0.25">
      <c r="N760" s="334"/>
    </row>
    <row r="761" spans="14:14" x14ac:dyDescent="0.25">
      <c r="N761" s="334"/>
    </row>
    <row r="762" spans="14:14" x14ac:dyDescent="0.25">
      <c r="N762" s="334"/>
    </row>
    <row r="763" spans="14:14" x14ac:dyDescent="0.25">
      <c r="N763" s="334"/>
    </row>
    <row r="764" spans="14:14" x14ac:dyDescent="0.25">
      <c r="N764" s="334"/>
    </row>
    <row r="765" spans="14:14" x14ac:dyDescent="0.25">
      <c r="N765" s="334"/>
    </row>
    <row r="766" spans="14:14" x14ac:dyDescent="0.25">
      <c r="N766" s="334"/>
    </row>
    <row r="767" spans="14:14" x14ac:dyDescent="0.25">
      <c r="N767" s="334"/>
    </row>
    <row r="768" spans="14:14" x14ac:dyDescent="0.25">
      <c r="N768" s="334"/>
    </row>
    <row r="769" spans="14:14" x14ac:dyDescent="0.25">
      <c r="N769" s="334"/>
    </row>
    <row r="770" spans="14:14" x14ac:dyDescent="0.25">
      <c r="N770" s="334"/>
    </row>
    <row r="771" spans="14:14" x14ac:dyDescent="0.25">
      <c r="N771" s="334"/>
    </row>
    <row r="772" spans="14:14" x14ac:dyDescent="0.25">
      <c r="N772" s="334"/>
    </row>
    <row r="773" spans="14:14" x14ac:dyDescent="0.25">
      <c r="N773" s="334"/>
    </row>
    <row r="774" spans="14:14" x14ac:dyDescent="0.25">
      <c r="N774" s="334"/>
    </row>
    <row r="775" spans="14:14" x14ac:dyDescent="0.25">
      <c r="N775" s="334"/>
    </row>
    <row r="776" spans="14:14" x14ac:dyDescent="0.25">
      <c r="N776" s="334"/>
    </row>
    <row r="777" spans="14:14" x14ac:dyDescent="0.25">
      <c r="N777" s="334"/>
    </row>
    <row r="778" spans="14:14" x14ac:dyDescent="0.25">
      <c r="N778" s="334"/>
    </row>
    <row r="779" spans="14:14" x14ac:dyDescent="0.25">
      <c r="N779" s="334"/>
    </row>
    <row r="780" spans="14:14" x14ac:dyDescent="0.25">
      <c r="N780" s="334"/>
    </row>
    <row r="781" spans="14:14" x14ac:dyDescent="0.25">
      <c r="N781" s="334"/>
    </row>
    <row r="782" spans="14:14" x14ac:dyDescent="0.25">
      <c r="N782" s="334"/>
    </row>
    <row r="783" spans="14:14" x14ac:dyDescent="0.25">
      <c r="N783" s="334"/>
    </row>
    <row r="784" spans="14:14" x14ac:dyDescent="0.25">
      <c r="N784" s="334"/>
    </row>
    <row r="785" spans="14:14" x14ac:dyDescent="0.25">
      <c r="N785" s="334"/>
    </row>
    <row r="786" spans="14:14" x14ac:dyDescent="0.25">
      <c r="N786" s="334"/>
    </row>
    <row r="787" spans="14:14" x14ac:dyDescent="0.25">
      <c r="N787" s="334"/>
    </row>
    <row r="788" spans="14:14" x14ac:dyDescent="0.25">
      <c r="N788" s="334"/>
    </row>
    <row r="789" spans="14:14" x14ac:dyDescent="0.25">
      <c r="N789" s="334"/>
    </row>
    <row r="790" spans="14:14" x14ac:dyDescent="0.25">
      <c r="N790" s="334"/>
    </row>
    <row r="791" spans="14:14" x14ac:dyDescent="0.25">
      <c r="N791" s="334"/>
    </row>
    <row r="792" spans="14:14" x14ac:dyDescent="0.25">
      <c r="N792" s="334"/>
    </row>
    <row r="793" spans="14:14" x14ac:dyDescent="0.25">
      <c r="N793" s="334"/>
    </row>
    <row r="794" spans="14:14" x14ac:dyDescent="0.25">
      <c r="N794" s="334"/>
    </row>
    <row r="795" spans="14:14" x14ac:dyDescent="0.25">
      <c r="N795" s="334"/>
    </row>
  </sheetData>
  <mergeCells count="25">
    <mergeCell ref="M8:Q8"/>
    <mergeCell ref="M5:Q7"/>
    <mergeCell ref="J6:L6"/>
    <mergeCell ref="J7:L7"/>
    <mergeCell ref="B1:O3"/>
    <mergeCell ref="B56:D56"/>
    <mergeCell ref="F56:G56"/>
    <mergeCell ref="D31:E31"/>
    <mergeCell ref="H31:I31"/>
    <mergeCell ref="D32:E32"/>
    <mergeCell ref="H32:I32"/>
    <mergeCell ref="D33:E33"/>
    <mergeCell ref="H33:I33"/>
    <mergeCell ref="B51:D51"/>
    <mergeCell ref="D37:F42"/>
    <mergeCell ref="K37:K41"/>
    <mergeCell ref="D45:F46"/>
    <mergeCell ref="D34:E34"/>
    <mergeCell ref="H34:I34"/>
    <mergeCell ref="C5:F5"/>
    <mergeCell ref="C10:K12"/>
    <mergeCell ref="J4:K4"/>
    <mergeCell ref="H5:L5"/>
    <mergeCell ref="H24:K26"/>
    <mergeCell ref="B8:L8"/>
  </mergeCells>
  <dataValidations count="7">
    <dataValidation type="list" allowBlank="1" showInputMessage="1" showErrorMessage="1" sqref="F33 J33" xr:uid="{00000000-0002-0000-0300-000000000000}">
      <formula1>tconfianza</formula1>
    </dataValidation>
    <dataValidation type="whole" operator="greaterThan" allowBlank="1" showInputMessage="1" showErrorMessage="1" errorTitle="tamaño no valido" error="Ingresó un valor no valido, por favor corrija" promptTitle="Población" prompt="Ingrese el numero total de la población a la cual se le hallará la muestra" sqref="F31 J31" xr:uid="{00000000-0002-0000-0300-000001000000}">
      <formula1>1</formula1>
    </dataValidation>
    <dataValidation type="list" allowBlank="1" showInputMessage="1" showErrorMessage="1" promptTitle="Error tolerable" prompt="El error tolerable afectará inversamente el tamaño de la muestra, se recomienda un error inferior a 5%" sqref="F34 J34" xr:uid="{00000000-0002-0000-0300-000002000000}">
      <formula1>terror</formula1>
    </dataValidation>
    <dataValidation type="list" allowBlank="1" showInputMessage="1" showErrorMessage="1" errorTitle="valor incorrecto" error="Por favor, seleccione un valor de la lista" promptTitle="Ocurrencia" prompt="Se recomienda una probabilidad de ocurrencia del 50% para una mayor seguridad de la prueba" sqref="F32 J32" xr:uid="{00000000-0002-0000-0300-000003000000}">
      <formula1>tocurrencia</formula1>
    </dataValidation>
    <dataValidation operator="equal" allowBlank="1" showInputMessage="1" showErrorMessage="1" errorTitle="Complete la informacion" error="El total de la población por estratos está incompleto" promptTitle="Total de poblacion" prompt="Este valor debe coincidir con el tamaño de la población" sqref="I42" xr:uid="{00000000-0002-0000-0300-000004000000}"/>
    <dataValidation type="decimal" operator="greaterThanOrEqual" allowBlank="1" showInputMessage="1" showErrorMessage="1" sqref="I37:I41" xr:uid="{00000000-0002-0000-0300-000005000000}">
      <formula1>0</formula1>
    </dataValidation>
    <dataValidation type="list" allowBlank="1" showInputMessage="1" showErrorMessage="1" sqref="C33" xr:uid="{00000000-0002-0000-0300-000006000000}">
      <formula1>"α,α/2"</formula1>
    </dataValidation>
  </dataValidations>
  <hyperlinks>
    <hyperlink ref="B51" r:id="rId1" xr:uid="{00000000-0004-0000-0300-000000000000}"/>
  </hyperlinks>
  <pageMargins left="0.7" right="0.7" top="0.75" bottom="0.75" header="0.3" footer="0.3"/>
  <pageSetup orientation="portrait" horizontalDpi="4294967294"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113"/>
  <sheetViews>
    <sheetView showGridLines="0" topLeftCell="D1" workbookViewId="0">
      <selection activeCell="L3" sqref="L3"/>
    </sheetView>
  </sheetViews>
  <sheetFormatPr baseColWidth="10" defaultColWidth="0" defaultRowHeight="0" customHeight="1" zeroHeight="1" x14ac:dyDescent="0.2"/>
  <cols>
    <col min="1" max="1" width="2.7109375" style="5" customWidth="1"/>
    <col min="2" max="2" width="24" style="84" customWidth="1"/>
    <col min="3" max="3" width="21.140625" style="84" customWidth="1"/>
    <col min="4" max="4" width="20.7109375" style="84" customWidth="1"/>
    <col min="5" max="5" width="30.7109375" style="84" customWidth="1"/>
    <col min="6" max="6" width="20.7109375" style="84" customWidth="1"/>
    <col min="7" max="8" width="20.7109375" style="5" customWidth="1"/>
    <col min="9" max="9" width="1.5703125" style="5" customWidth="1"/>
    <col min="10" max="10" width="20.7109375" style="5" customWidth="1"/>
    <col min="11" max="11" width="16.7109375" style="5" customWidth="1"/>
    <col min="12" max="12" width="15.7109375" style="5" customWidth="1"/>
    <col min="13" max="13" width="11.42578125" style="5" customWidth="1"/>
    <col min="14" max="16384" width="11.42578125" style="5" hidden="1"/>
  </cols>
  <sheetData>
    <row r="1" spans="2:22" s="446" customFormat="1" ht="27.75" customHeight="1" x14ac:dyDescent="0.25">
      <c r="B1" s="536" t="s">
        <v>497</v>
      </c>
      <c r="C1" s="536"/>
      <c r="D1" s="536"/>
      <c r="E1" s="536"/>
      <c r="F1" s="536"/>
      <c r="G1" s="536"/>
      <c r="H1" s="536"/>
      <c r="I1" s="536"/>
      <c r="J1" s="536"/>
      <c r="K1" s="494" t="s">
        <v>485</v>
      </c>
      <c r="L1" s="492" t="s">
        <v>490</v>
      </c>
    </row>
    <row r="2" spans="2:22" s="446" customFormat="1" ht="27.75" customHeight="1" x14ac:dyDescent="0.25">
      <c r="B2" s="536"/>
      <c r="C2" s="536"/>
      <c r="D2" s="536"/>
      <c r="E2" s="536"/>
      <c r="F2" s="536"/>
      <c r="G2" s="536"/>
      <c r="H2" s="536"/>
      <c r="I2" s="536"/>
      <c r="J2" s="536"/>
      <c r="K2" s="494" t="s">
        <v>486</v>
      </c>
      <c r="L2" s="492">
        <v>1</v>
      </c>
    </row>
    <row r="3" spans="2:22" s="446" customFormat="1" ht="27.75" customHeight="1" x14ac:dyDescent="0.25">
      <c r="B3" s="536"/>
      <c r="C3" s="536"/>
      <c r="D3" s="536"/>
      <c r="E3" s="536"/>
      <c r="F3" s="536"/>
      <c r="G3" s="536"/>
      <c r="H3" s="536"/>
      <c r="I3" s="536"/>
      <c r="J3" s="536"/>
      <c r="K3" s="494" t="s">
        <v>499</v>
      </c>
      <c r="L3" s="493">
        <v>44573</v>
      </c>
    </row>
    <row r="4" spans="2:22" ht="15" customHeight="1" thickBot="1" x14ac:dyDescent="0.25">
      <c r="B4" s="5"/>
      <c r="C4" s="5"/>
      <c r="D4" s="5"/>
      <c r="E4" s="5"/>
      <c r="F4" s="5"/>
      <c r="J4" s="551"/>
      <c r="K4" s="551"/>
      <c r="L4" s="91"/>
    </row>
    <row r="5" spans="2:22" s="151" customFormat="1" ht="28.5" customHeight="1" thickBot="1" x14ac:dyDescent="0.3">
      <c r="B5" s="15" t="s">
        <v>8</v>
      </c>
      <c r="C5" s="564" t="s">
        <v>9</v>
      </c>
      <c r="D5" s="564"/>
      <c r="E5" s="564"/>
      <c r="F5" s="581"/>
      <c r="G5" s="146" t="s">
        <v>10</v>
      </c>
      <c r="H5" s="630" t="s">
        <v>11</v>
      </c>
      <c r="I5" s="630"/>
      <c r="J5" s="630"/>
      <c r="K5" s="630"/>
      <c r="L5" s="631"/>
      <c r="M5" s="147"/>
      <c r="N5" s="148"/>
      <c r="O5" s="89"/>
      <c r="P5" s="89"/>
      <c r="Q5" s="149"/>
      <c r="R5" s="150"/>
      <c r="S5" s="150"/>
      <c r="T5" s="89"/>
      <c r="U5" s="89"/>
      <c r="V5" s="89"/>
    </row>
    <row r="6" spans="2:22" s="156" customFormat="1" ht="28.5" customHeight="1" thickBot="1" x14ac:dyDescent="0.3">
      <c r="B6" s="125" t="s">
        <v>12</v>
      </c>
      <c r="C6" s="92" t="s">
        <v>13</v>
      </c>
      <c r="D6" s="93" t="s">
        <v>14</v>
      </c>
      <c r="E6" s="626" t="s">
        <v>13</v>
      </c>
      <c r="F6" s="626"/>
      <c r="G6" s="152" t="s">
        <v>0</v>
      </c>
      <c r="H6" s="95" t="s">
        <v>15</v>
      </c>
      <c r="I6" s="95"/>
      <c r="J6" s="20" t="s">
        <v>16</v>
      </c>
      <c r="K6" s="92"/>
      <c r="L6" s="153" t="s">
        <v>454</v>
      </c>
      <c r="M6" s="147"/>
      <c r="N6" s="154" t="s">
        <v>17</v>
      </c>
      <c r="O6" s="155"/>
      <c r="P6" s="149"/>
      <c r="Q6" s="149"/>
      <c r="R6" s="89"/>
      <c r="S6" s="89"/>
      <c r="T6" s="89"/>
    </row>
    <row r="7" spans="2:22" s="23" customFormat="1" ht="14.25" customHeight="1" thickBot="1" x14ac:dyDescent="0.3">
      <c r="B7" s="25"/>
      <c r="C7" s="25"/>
      <c r="D7" s="25"/>
      <c r="E7" s="25"/>
      <c r="F7" s="26"/>
      <c r="G7" s="25"/>
      <c r="H7" s="25"/>
      <c r="I7" s="25"/>
      <c r="J7" s="27"/>
      <c r="K7" s="28"/>
      <c r="L7" s="445"/>
      <c r="M7" s="1"/>
      <c r="N7" s="30"/>
      <c r="O7" s="22"/>
      <c r="P7" s="12"/>
      <c r="Q7" s="12"/>
      <c r="R7" s="11"/>
      <c r="S7" s="11"/>
      <c r="T7" s="11"/>
    </row>
    <row r="8" spans="2:22" ht="22.5" customHeight="1" x14ac:dyDescent="0.2">
      <c r="B8" s="627" t="s">
        <v>18</v>
      </c>
      <c r="C8" s="628"/>
      <c r="D8" s="628"/>
      <c r="E8" s="628"/>
      <c r="F8" s="628"/>
      <c r="G8" s="628"/>
      <c r="H8" s="628"/>
      <c r="I8" s="628"/>
      <c r="J8" s="628"/>
      <c r="K8" s="628"/>
      <c r="L8" s="629"/>
      <c r="M8" s="1"/>
    </row>
    <row r="9" spans="2:22" ht="20.25" customHeight="1" x14ac:dyDescent="0.2">
      <c r="B9" s="495" t="s">
        <v>156</v>
      </c>
      <c r="C9" s="496"/>
      <c r="D9" s="496"/>
      <c r="E9" s="496"/>
      <c r="F9" s="496"/>
      <c r="G9" s="496"/>
      <c r="H9" s="496"/>
      <c r="I9" s="496"/>
      <c r="J9" s="496"/>
      <c r="K9" s="496"/>
      <c r="L9" s="497"/>
    </row>
    <row r="10" spans="2:22" ht="20.25" customHeight="1" x14ac:dyDescent="0.2">
      <c r="B10" s="495"/>
      <c r="C10" s="496"/>
      <c r="D10" s="496"/>
      <c r="E10" s="496"/>
      <c r="F10" s="496"/>
      <c r="G10" s="496"/>
      <c r="H10" s="496"/>
      <c r="I10" s="496"/>
      <c r="J10" s="496"/>
      <c r="K10" s="496"/>
      <c r="L10" s="497"/>
    </row>
    <row r="11" spans="2:22" ht="19.5" customHeight="1" x14ac:dyDescent="0.2">
      <c r="B11" s="31" t="s">
        <v>20</v>
      </c>
      <c r="C11" s="5"/>
      <c r="D11" s="5"/>
      <c r="E11" s="5"/>
      <c r="F11" s="5"/>
      <c r="L11" s="32"/>
    </row>
    <row r="12" spans="2:22" ht="37.5" customHeight="1" thickBot="1" x14ac:dyDescent="0.25">
      <c r="B12" s="615" t="s">
        <v>157</v>
      </c>
      <c r="C12" s="616"/>
      <c r="D12" s="616"/>
      <c r="E12" s="616"/>
      <c r="F12" s="616"/>
      <c r="G12" s="616"/>
      <c r="H12" s="616"/>
      <c r="I12" s="616"/>
      <c r="J12" s="616"/>
      <c r="K12" s="616"/>
      <c r="L12" s="617"/>
    </row>
    <row r="13" spans="2:22" ht="22.5" customHeight="1" x14ac:dyDescent="0.2">
      <c r="B13" s="500" t="s">
        <v>21</v>
      </c>
      <c r="C13" s="501"/>
      <c r="D13" s="501"/>
      <c r="E13" s="501"/>
      <c r="F13" s="501"/>
      <c r="G13" s="501"/>
      <c r="H13" s="501"/>
      <c r="I13" s="501"/>
      <c r="J13" s="501"/>
      <c r="K13" s="501"/>
      <c r="L13" s="502"/>
    </row>
    <row r="14" spans="2:22" ht="15" customHeight="1" x14ac:dyDescent="0.2">
      <c r="B14" s="35"/>
      <c r="C14" s="37"/>
      <c r="D14" s="37"/>
      <c r="E14" s="37"/>
      <c r="F14" s="5"/>
      <c r="L14" s="32"/>
    </row>
    <row r="15" spans="2:22" ht="15" customHeight="1" x14ac:dyDescent="0.2">
      <c r="B15" s="42" t="s">
        <v>158</v>
      </c>
      <c r="C15" s="37"/>
      <c r="D15" s="37"/>
      <c r="E15" s="37"/>
      <c r="F15" s="5"/>
      <c r="L15" s="32"/>
    </row>
    <row r="16" spans="2:22" ht="15" customHeight="1" x14ac:dyDescent="0.2">
      <c r="B16" s="42" t="s">
        <v>159</v>
      </c>
      <c r="C16" s="37"/>
      <c r="D16" s="37"/>
      <c r="E16" s="37"/>
      <c r="F16" s="5"/>
      <c r="L16" s="32"/>
    </row>
    <row r="17" spans="2:12" ht="14.25" x14ac:dyDescent="0.2">
      <c r="B17" s="42"/>
      <c r="C17" s="5"/>
      <c r="D17" s="5"/>
      <c r="E17" s="5"/>
      <c r="F17" s="5"/>
      <c r="L17" s="32"/>
    </row>
    <row r="18" spans="2:12" ht="15" thickBot="1" x14ac:dyDescent="0.25">
      <c r="B18" s="42"/>
      <c r="C18" s="5"/>
      <c r="D18" s="5"/>
      <c r="E18" s="5"/>
      <c r="F18" s="5"/>
      <c r="L18" s="32"/>
    </row>
    <row r="19" spans="2:12" ht="18.75" customHeight="1" x14ac:dyDescent="0.2">
      <c r="B19" s="42"/>
      <c r="C19" s="618" t="s">
        <v>160</v>
      </c>
      <c r="D19" s="618" t="s">
        <v>161</v>
      </c>
      <c r="E19" s="618" t="s">
        <v>162</v>
      </c>
      <c r="F19" s="465" t="s">
        <v>163</v>
      </c>
      <c r="G19" s="618" t="s">
        <v>164</v>
      </c>
      <c r="H19" s="618" t="s">
        <v>165</v>
      </c>
      <c r="I19" s="157"/>
      <c r="J19" s="620" t="s">
        <v>166</v>
      </c>
      <c r="K19" s="622" t="s">
        <v>167</v>
      </c>
      <c r="L19" s="624"/>
    </row>
    <row r="20" spans="2:12" ht="18.75" customHeight="1" thickBot="1" x14ac:dyDescent="0.25">
      <c r="B20" s="42"/>
      <c r="C20" s="619"/>
      <c r="D20" s="619"/>
      <c r="E20" s="619"/>
      <c r="F20" s="466" t="s">
        <v>168</v>
      </c>
      <c r="G20" s="619"/>
      <c r="H20" s="619"/>
      <c r="I20" s="157"/>
      <c r="J20" s="621"/>
      <c r="K20" s="623"/>
      <c r="L20" s="624"/>
    </row>
    <row r="21" spans="2:12" ht="18" customHeight="1" x14ac:dyDescent="0.2">
      <c r="B21" s="42"/>
      <c r="C21" s="158">
        <v>100245</v>
      </c>
      <c r="D21" s="159">
        <v>43101</v>
      </c>
      <c r="E21" s="160" t="s">
        <v>117</v>
      </c>
      <c r="F21" s="161">
        <v>134555</v>
      </c>
      <c r="G21" s="161">
        <f>F21*15%</f>
        <v>20183.25</v>
      </c>
      <c r="H21" s="162">
        <f>F21+G21</f>
        <v>154738.25</v>
      </c>
      <c r="I21" s="45"/>
      <c r="J21" s="158"/>
      <c r="K21" s="163" t="s">
        <v>118</v>
      </c>
      <c r="L21" s="32"/>
    </row>
    <row r="22" spans="2:12" ht="18" customHeight="1" x14ac:dyDescent="0.2">
      <c r="B22" s="42"/>
      <c r="C22" s="164">
        <v>100246</v>
      </c>
      <c r="D22" s="165">
        <v>43104</v>
      </c>
      <c r="E22" s="166" t="s">
        <v>119</v>
      </c>
      <c r="F22" s="61">
        <v>545554</v>
      </c>
      <c r="G22" s="61">
        <f t="shared" ref="G22:G70" si="0">F22*15%</f>
        <v>81833.099999999991</v>
      </c>
      <c r="H22" s="167">
        <f t="shared" ref="H22:H70" si="1">F22+G22</f>
        <v>627387.1</v>
      </c>
      <c r="I22" s="45"/>
      <c r="J22" s="164">
        <f>C22-C21</f>
        <v>1</v>
      </c>
      <c r="K22" s="168" t="s">
        <v>118</v>
      </c>
      <c r="L22" s="32"/>
    </row>
    <row r="23" spans="2:12" ht="18" customHeight="1" x14ac:dyDescent="0.2">
      <c r="B23" s="42"/>
      <c r="C23" s="164">
        <v>100247</v>
      </c>
      <c r="D23" s="165">
        <v>43112</v>
      </c>
      <c r="E23" s="166" t="s">
        <v>120</v>
      </c>
      <c r="F23" s="61">
        <v>245555</v>
      </c>
      <c r="G23" s="61">
        <f t="shared" si="0"/>
        <v>36833.25</v>
      </c>
      <c r="H23" s="167">
        <f t="shared" si="1"/>
        <v>282388.25</v>
      </c>
      <c r="I23" s="45"/>
      <c r="J23" s="164">
        <f t="shared" ref="J23:J70" si="2">C23-C22</f>
        <v>1</v>
      </c>
      <c r="K23" s="168" t="s">
        <v>118</v>
      </c>
      <c r="L23" s="32"/>
    </row>
    <row r="24" spans="2:12" ht="18" customHeight="1" x14ac:dyDescent="0.2">
      <c r="B24" s="42"/>
      <c r="C24" s="164">
        <v>100248</v>
      </c>
      <c r="D24" s="165">
        <v>43122</v>
      </c>
      <c r="E24" s="166" t="s">
        <v>121</v>
      </c>
      <c r="F24" s="61">
        <v>234566</v>
      </c>
      <c r="G24" s="61">
        <f t="shared" si="0"/>
        <v>35184.9</v>
      </c>
      <c r="H24" s="167">
        <f t="shared" si="1"/>
        <v>269750.90000000002</v>
      </c>
      <c r="I24" s="45"/>
      <c r="J24" s="164">
        <f t="shared" si="2"/>
        <v>1</v>
      </c>
      <c r="K24" s="168" t="s">
        <v>118</v>
      </c>
      <c r="L24" s="32"/>
    </row>
    <row r="25" spans="2:12" ht="18" customHeight="1" x14ac:dyDescent="0.2">
      <c r="B25" s="42"/>
      <c r="C25" s="164">
        <v>100249</v>
      </c>
      <c r="D25" s="165">
        <v>43134</v>
      </c>
      <c r="E25" s="166" t="s">
        <v>122</v>
      </c>
      <c r="F25" s="61">
        <v>355544</v>
      </c>
      <c r="G25" s="61">
        <f t="shared" si="0"/>
        <v>53331.6</v>
      </c>
      <c r="H25" s="167">
        <f t="shared" si="1"/>
        <v>408875.6</v>
      </c>
      <c r="I25" s="45"/>
      <c r="J25" s="164">
        <f t="shared" si="2"/>
        <v>1</v>
      </c>
      <c r="K25" s="168" t="s">
        <v>118</v>
      </c>
      <c r="L25" s="32"/>
    </row>
    <row r="26" spans="2:12" ht="18" customHeight="1" x14ac:dyDescent="0.2">
      <c r="B26" s="42"/>
      <c r="C26" s="164">
        <v>100250</v>
      </c>
      <c r="D26" s="165">
        <v>43136</v>
      </c>
      <c r="E26" s="166" t="s">
        <v>123</v>
      </c>
      <c r="F26" s="61">
        <v>400099</v>
      </c>
      <c r="G26" s="61">
        <f t="shared" si="0"/>
        <v>60014.85</v>
      </c>
      <c r="H26" s="167">
        <f t="shared" si="1"/>
        <v>460113.85</v>
      </c>
      <c r="I26" s="45"/>
      <c r="J26" s="164">
        <f t="shared" si="2"/>
        <v>1</v>
      </c>
      <c r="K26" s="168" t="s">
        <v>118</v>
      </c>
      <c r="L26" s="32"/>
    </row>
    <row r="27" spans="2:12" ht="18" customHeight="1" x14ac:dyDescent="0.2">
      <c r="B27" s="42"/>
      <c r="C27" s="164">
        <v>100251</v>
      </c>
      <c r="D27" s="165">
        <v>43146</v>
      </c>
      <c r="E27" s="166" t="s">
        <v>124</v>
      </c>
      <c r="F27" s="61">
        <v>658000</v>
      </c>
      <c r="G27" s="61">
        <f t="shared" si="0"/>
        <v>98700</v>
      </c>
      <c r="H27" s="167">
        <f t="shared" si="1"/>
        <v>756700</v>
      </c>
      <c r="I27" s="45"/>
      <c r="J27" s="164">
        <f t="shared" si="2"/>
        <v>1</v>
      </c>
      <c r="K27" s="168" t="s">
        <v>118</v>
      </c>
      <c r="L27" s="32"/>
    </row>
    <row r="28" spans="2:12" ht="18" customHeight="1" x14ac:dyDescent="0.2">
      <c r="B28" s="42"/>
      <c r="C28" s="164">
        <v>100252</v>
      </c>
      <c r="D28" s="165">
        <v>43155</v>
      </c>
      <c r="E28" s="166" t="s">
        <v>126</v>
      </c>
      <c r="F28" s="61">
        <v>982833</v>
      </c>
      <c r="G28" s="61">
        <f t="shared" si="0"/>
        <v>147424.94999999998</v>
      </c>
      <c r="H28" s="167">
        <f t="shared" si="1"/>
        <v>1130257.95</v>
      </c>
      <c r="I28" s="45"/>
      <c r="J28" s="164">
        <f t="shared" si="2"/>
        <v>1</v>
      </c>
      <c r="K28" s="168" t="s">
        <v>118</v>
      </c>
      <c r="L28" s="32"/>
    </row>
    <row r="29" spans="2:12" ht="18" customHeight="1" x14ac:dyDescent="0.2">
      <c r="B29" s="42"/>
      <c r="C29" s="164">
        <v>100253</v>
      </c>
      <c r="D29" s="165">
        <v>43161</v>
      </c>
      <c r="E29" s="166" t="s">
        <v>129</v>
      </c>
      <c r="F29" s="61">
        <v>766300</v>
      </c>
      <c r="G29" s="61">
        <f t="shared" si="0"/>
        <v>114945</v>
      </c>
      <c r="H29" s="167">
        <f t="shared" si="1"/>
        <v>881245</v>
      </c>
      <c r="I29" s="45"/>
      <c r="J29" s="164">
        <f t="shared" si="2"/>
        <v>1</v>
      </c>
      <c r="K29" s="168" t="s">
        <v>118</v>
      </c>
      <c r="L29" s="32"/>
    </row>
    <row r="30" spans="2:12" ht="18" customHeight="1" x14ac:dyDescent="0.2">
      <c r="B30" s="42"/>
      <c r="C30" s="164">
        <v>100254</v>
      </c>
      <c r="D30" s="165">
        <v>43166</v>
      </c>
      <c r="E30" s="166" t="s">
        <v>132</v>
      </c>
      <c r="F30" s="61">
        <v>540000</v>
      </c>
      <c r="G30" s="61">
        <f t="shared" si="0"/>
        <v>81000</v>
      </c>
      <c r="H30" s="167">
        <f t="shared" si="1"/>
        <v>621000</v>
      </c>
      <c r="I30" s="45"/>
      <c r="J30" s="164">
        <f t="shared" si="2"/>
        <v>1</v>
      </c>
      <c r="K30" s="168" t="s">
        <v>118</v>
      </c>
      <c r="L30" s="32"/>
    </row>
    <row r="31" spans="2:12" ht="18" customHeight="1" x14ac:dyDescent="0.2">
      <c r="B31" s="42"/>
      <c r="C31" s="164">
        <v>100255</v>
      </c>
      <c r="D31" s="165">
        <v>43176</v>
      </c>
      <c r="E31" s="166" t="s">
        <v>117</v>
      </c>
      <c r="F31" s="61">
        <v>233300</v>
      </c>
      <c r="G31" s="61">
        <f t="shared" si="0"/>
        <v>34995</v>
      </c>
      <c r="H31" s="167">
        <f t="shared" si="1"/>
        <v>268295</v>
      </c>
      <c r="I31" s="45"/>
      <c r="J31" s="164">
        <f t="shared" si="2"/>
        <v>1</v>
      </c>
      <c r="K31" s="168" t="s">
        <v>118</v>
      </c>
      <c r="L31" s="32"/>
    </row>
    <row r="32" spans="2:12" ht="18" customHeight="1" x14ac:dyDescent="0.2">
      <c r="B32" s="42"/>
      <c r="C32" s="164">
        <v>100256</v>
      </c>
      <c r="D32" s="165">
        <v>43181</v>
      </c>
      <c r="E32" s="166" t="s">
        <v>124</v>
      </c>
      <c r="F32" s="61">
        <v>549933</v>
      </c>
      <c r="G32" s="61">
        <f t="shared" si="0"/>
        <v>82489.95</v>
      </c>
      <c r="H32" s="167">
        <f t="shared" si="1"/>
        <v>632422.94999999995</v>
      </c>
      <c r="I32" s="45"/>
      <c r="J32" s="164">
        <f t="shared" si="2"/>
        <v>1</v>
      </c>
      <c r="K32" s="168" t="s">
        <v>118</v>
      </c>
      <c r="L32" s="32"/>
    </row>
    <row r="33" spans="2:12" ht="18" customHeight="1" x14ac:dyDescent="0.2">
      <c r="B33" s="42"/>
      <c r="C33" s="164">
        <v>100257</v>
      </c>
      <c r="D33" s="165">
        <v>43193</v>
      </c>
      <c r="E33" s="166" t="s">
        <v>121</v>
      </c>
      <c r="F33" s="61">
        <v>125044</v>
      </c>
      <c r="G33" s="61">
        <f t="shared" si="0"/>
        <v>18756.599999999999</v>
      </c>
      <c r="H33" s="167">
        <f t="shared" si="1"/>
        <v>143800.6</v>
      </c>
      <c r="I33" s="45"/>
      <c r="J33" s="164">
        <f t="shared" si="2"/>
        <v>1</v>
      </c>
      <c r="K33" s="168" t="s">
        <v>118</v>
      </c>
      <c r="L33" s="32"/>
    </row>
    <row r="34" spans="2:12" ht="18" customHeight="1" x14ac:dyDescent="0.2">
      <c r="B34" s="42"/>
      <c r="C34" s="164">
        <v>100258</v>
      </c>
      <c r="D34" s="165">
        <v>43197</v>
      </c>
      <c r="E34" s="166" t="s">
        <v>119</v>
      </c>
      <c r="F34" s="61">
        <v>1560330</v>
      </c>
      <c r="G34" s="61">
        <f t="shared" si="0"/>
        <v>234049.5</v>
      </c>
      <c r="H34" s="167">
        <f t="shared" si="1"/>
        <v>1794379.5</v>
      </c>
      <c r="I34" s="45"/>
      <c r="J34" s="164">
        <f t="shared" si="2"/>
        <v>1</v>
      </c>
      <c r="K34" s="168" t="s">
        <v>118</v>
      </c>
      <c r="L34" s="32"/>
    </row>
    <row r="35" spans="2:12" ht="18" customHeight="1" x14ac:dyDescent="0.2">
      <c r="B35" s="42"/>
      <c r="C35" s="164">
        <v>100259</v>
      </c>
      <c r="D35" s="165">
        <v>43212</v>
      </c>
      <c r="E35" s="166" t="s">
        <v>123</v>
      </c>
      <c r="F35" s="61">
        <v>1340000</v>
      </c>
      <c r="G35" s="61">
        <f t="shared" si="0"/>
        <v>201000</v>
      </c>
      <c r="H35" s="167">
        <f t="shared" si="1"/>
        <v>1541000</v>
      </c>
      <c r="I35" s="45"/>
      <c r="J35" s="164">
        <f t="shared" si="2"/>
        <v>1</v>
      </c>
      <c r="K35" s="168" t="s">
        <v>118</v>
      </c>
      <c r="L35" s="32"/>
    </row>
    <row r="36" spans="2:12" ht="18" customHeight="1" x14ac:dyDescent="0.2">
      <c r="B36" s="42"/>
      <c r="C36" s="164">
        <v>100260</v>
      </c>
      <c r="D36" s="165">
        <v>43221</v>
      </c>
      <c r="E36" s="166" t="s">
        <v>122</v>
      </c>
      <c r="F36" s="61">
        <v>1200500</v>
      </c>
      <c r="G36" s="61">
        <f t="shared" si="0"/>
        <v>180075</v>
      </c>
      <c r="H36" s="167">
        <f t="shared" si="1"/>
        <v>1380575</v>
      </c>
      <c r="I36" s="45"/>
      <c r="J36" s="164">
        <f t="shared" si="2"/>
        <v>1</v>
      </c>
      <c r="K36" s="168" t="s">
        <v>118</v>
      </c>
      <c r="L36" s="32"/>
    </row>
    <row r="37" spans="2:12" ht="18" customHeight="1" x14ac:dyDescent="0.2">
      <c r="B37" s="42"/>
      <c r="C37" s="164">
        <v>100261</v>
      </c>
      <c r="D37" s="165">
        <v>43225</v>
      </c>
      <c r="E37" s="166" t="s">
        <v>120</v>
      </c>
      <c r="F37" s="61">
        <v>333320</v>
      </c>
      <c r="G37" s="61">
        <f t="shared" si="0"/>
        <v>49998</v>
      </c>
      <c r="H37" s="167">
        <f t="shared" si="1"/>
        <v>383318</v>
      </c>
      <c r="I37" s="45"/>
      <c r="J37" s="164">
        <f t="shared" si="2"/>
        <v>1</v>
      </c>
      <c r="K37" s="168" t="s">
        <v>118</v>
      </c>
      <c r="L37" s="32"/>
    </row>
    <row r="38" spans="2:12" ht="18" customHeight="1" x14ac:dyDescent="0.2">
      <c r="B38" s="42"/>
      <c r="C38" s="164">
        <v>100262</v>
      </c>
      <c r="D38" s="165">
        <v>43227</v>
      </c>
      <c r="E38" s="166" t="s">
        <v>138</v>
      </c>
      <c r="F38" s="61">
        <v>403990</v>
      </c>
      <c r="G38" s="61">
        <f t="shared" si="0"/>
        <v>60598.5</v>
      </c>
      <c r="H38" s="167">
        <f t="shared" si="1"/>
        <v>464588.5</v>
      </c>
      <c r="I38" s="45"/>
      <c r="J38" s="164">
        <f t="shared" si="2"/>
        <v>1</v>
      </c>
      <c r="K38" s="168" t="s">
        <v>118</v>
      </c>
      <c r="L38" s="32"/>
    </row>
    <row r="39" spans="2:12" ht="18" customHeight="1" x14ac:dyDescent="0.2">
      <c r="B39" s="42"/>
      <c r="C39" s="164">
        <v>100263</v>
      </c>
      <c r="D39" s="165">
        <v>43247</v>
      </c>
      <c r="E39" s="166" t="s">
        <v>139</v>
      </c>
      <c r="F39" s="61">
        <v>234555</v>
      </c>
      <c r="G39" s="61">
        <f t="shared" si="0"/>
        <v>35183.25</v>
      </c>
      <c r="H39" s="167">
        <f t="shared" si="1"/>
        <v>269738.25</v>
      </c>
      <c r="I39" s="45"/>
      <c r="J39" s="164">
        <f t="shared" si="2"/>
        <v>1</v>
      </c>
      <c r="K39" s="168" t="s">
        <v>118</v>
      </c>
      <c r="L39" s="32"/>
    </row>
    <row r="40" spans="2:12" ht="18" customHeight="1" x14ac:dyDescent="0.2">
      <c r="B40" s="42"/>
      <c r="C40" s="164">
        <v>100264</v>
      </c>
      <c r="D40" s="165">
        <v>43253</v>
      </c>
      <c r="E40" s="166" t="s">
        <v>123</v>
      </c>
      <c r="F40" s="61">
        <v>545555</v>
      </c>
      <c r="G40" s="61">
        <f t="shared" si="0"/>
        <v>81833.25</v>
      </c>
      <c r="H40" s="167">
        <f t="shared" si="1"/>
        <v>627388.25</v>
      </c>
      <c r="I40" s="45"/>
      <c r="J40" s="164">
        <f t="shared" si="2"/>
        <v>1</v>
      </c>
      <c r="K40" s="168" t="s">
        <v>118</v>
      </c>
      <c r="L40" s="32"/>
    </row>
    <row r="41" spans="2:12" ht="18" customHeight="1" x14ac:dyDescent="0.2">
      <c r="B41" s="42"/>
      <c r="C41" s="164">
        <v>100265</v>
      </c>
      <c r="D41" s="165">
        <v>43254</v>
      </c>
      <c r="E41" s="166" t="s">
        <v>124</v>
      </c>
      <c r="F41" s="61">
        <v>345556</v>
      </c>
      <c r="G41" s="61">
        <f t="shared" si="0"/>
        <v>51833.4</v>
      </c>
      <c r="H41" s="167">
        <f t="shared" si="1"/>
        <v>397389.4</v>
      </c>
      <c r="I41" s="45"/>
      <c r="J41" s="164">
        <f t="shared" si="2"/>
        <v>1</v>
      </c>
      <c r="K41" s="168" t="s">
        <v>118</v>
      </c>
      <c r="L41" s="32"/>
    </row>
    <row r="42" spans="2:12" ht="18" customHeight="1" x14ac:dyDescent="0.2">
      <c r="B42" s="42"/>
      <c r="C42" s="164">
        <v>100266</v>
      </c>
      <c r="D42" s="165">
        <v>43261</v>
      </c>
      <c r="E42" s="166" t="s">
        <v>126</v>
      </c>
      <c r="F42" s="61">
        <v>324566</v>
      </c>
      <c r="G42" s="61">
        <f t="shared" si="0"/>
        <v>48684.9</v>
      </c>
      <c r="H42" s="167">
        <f t="shared" si="1"/>
        <v>373250.9</v>
      </c>
      <c r="I42" s="45"/>
      <c r="J42" s="164">
        <f t="shared" si="2"/>
        <v>1</v>
      </c>
      <c r="K42" s="168" t="s">
        <v>118</v>
      </c>
      <c r="L42" s="32"/>
    </row>
    <row r="43" spans="2:12" ht="18" customHeight="1" x14ac:dyDescent="0.2">
      <c r="B43" s="42"/>
      <c r="C43" s="164">
        <v>100267</v>
      </c>
      <c r="D43" s="165">
        <v>43272</v>
      </c>
      <c r="E43" s="166" t="s">
        <v>129</v>
      </c>
      <c r="F43" s="61">
        <v>355554</v>
      </c>
      <c r="G43" s="61">
        <f t="shared" si="0"/>
        <v>53333.1</v>
      </c>
      <c r="H43" s="167">
        <f t="shared" si="1"/>
        <v>408887.1</v>
      </c>
      <c r="I43" s="45"/>
      <c r="J43" s="164">
        <f t="shared" si="2"/>
        <v>1</v>
      </c>
      <c r="K43" s="168" t="s">
        <v>118</v>
      </c>
      <c r="L43" s="32"/>
    </row>
    <row r="44" spans="2:12" ht="18" customHeight="1" x14ac:dyDescent="0.2">
      <c r="B44" s="42"/>
      <c r="C44" s="164">
        <v>100268</v>
      </c>
      <c r="D44" s="165">
        <v>43283</v>
      </c>
      <c r="E44" s="166" t="s">
        <v>132</v>
      </c>
      <c r="F44" s="61">
        <v>300099</v>
      </c>
      <c r="G44" s="61">
        <f t="shared" si="0"/>
        <v>45014.85</v>
      </c>
      <c r="H44" s="167">
        <f t="shared" si="1"/>
        <v>345113.85</v>
      </c>
      <c r="I44" s="45"/>
      <c r="J44" s="164">
        <f t="shared" si="2"/>
        <v>1</v>
      </c>
      <c r="K44" s="168" t="s">
        <v>118</v>
      </c>
      <c r="L44" s="32"/>
    </row>
    <row r="45" spans="2:12" ht="18" customHeight="1" x14ac:dyDescent="0.2">
      <c r="B45" s="42"/>
      <c r="C45" s="164">
        <v>100269</v>
      </c>
      <c r="D45" s="165">
        <v>43293</v>
      </c>
      <c r="E45" s="166" t="s">
        <v>117</v>
      </c>
      <c r="F45" s="61">
        <v>158000</v>
      </c>
      <c r="G45" s="61">
        <f t="shared" si="0"/>
        <v>23700</v>
      </c>
      <c r="H45" s="167">
        <f t="shared" si="1"/>
        <v>181700</v>
      </c>
      <c r="I45" s="45"/>
      <c r="J45" s="164">
        <f t="shared" si="2"/>
        <v>1</v>
      </c>
      <c r="K45" s="168" t="s">
        <v>118</v>
      </c>
      <c r="L45" s="32"/>
    </row>
    <row r="46" spans="2:12" ht="18" customHeight="1" x14ac:dyDescent="0.2">
      <c r="B46" s="42"/>
      <c r="C46" s="164">
        <v>100270</v>
      </c>
      <c r="D46" s="165">
        <v>43300</v>
      </c>
      <c r="E46" s="166" t="s">
        <v>124</v>
      </c>
      <c r="F46" s="61">
        <v>852833</v>
      </c>
      <c r="G46" s="61">
        <f t="shared" si="0"/>
        <v>127924.95</v>
      </c>
      <c r="H46" s="167">
        <f t="shared" si="1"/>
        <v>980757.95</v>
      </c>
      <c r="I46" s="45"/>
      <c r="J46" s="164">
        <f t="shared" si="2"/>
        <v>1</v>
      </c>
      <c r="K46" s="168" t="s">
        <v>118</v>
      </c>
      <c r="L46" s="32"/>
    </row>
    <row r="47" spans="2:12" ht="18" customHeight="1" x14ac:dyDescent="0.2">
      <c r="B47" s="42"/>
      <c r="C47" s="164">
        <v>100271</v>
      </c>
      <c r="D47" s="165">
        <v>43306</v>
      </c>
      <c r="E47" s="166" t="s">
        <v>121</v>
      </c>
      <c r="F47" s="61">
        <v>766300</v>
      </c>
      <c r="G47" s="61">
        <f t="shared" si="0"/>
        <v>114945</v>
      </c>
      <c r="H47" s="167">
        <f t="shared" si="1"/>
        <v>881245</v>
      </c>
      <c r="I47" s="45"/>
      <c r="J47" s="164">
        <f t="shared" si="2"/>
        <v>1</v>
      </c>
      <c r="K47" s="168" t="s">
        <v>118</v>
      </c>
      <c r="L47" s="32"/>
    </row>
    <row r="48" spans="2:12" ht="18" customHeight="1" x14ac:dyDescent="0.2">
      <c r="B48" s="42"/>
      <c r="C48" s="164">
        <v>100272</v>
      </c>
      <c r="D48" s="165">
        <v>43321</v>
      </c>
      <c r="E48" s="166" t="s">
        <v>119</v>
      </c>
      <c r="F48" s="61">
        <v>540000</v>
      </c>
      <c r="G48" s="61">
        <f t="shared" si="0"/>
        <v>81000</v>
      </c>
      <c r="H48" s="167">
        <f t="shared" si="1"/>
        <v>621000</v>
      </c>
      <c r="I48" s="45"/>
      <c r="J48" s="164">
        <f t="shared" si="2"/>
        <v>1</v>
      </c>
      <c r="K48" s="168" t="s">
        <v>118</v>
      </c>
      <c r="L48" s="32"/>
    </row>
    <row r="49" spans="2:12" ht="18" customHeight="1" x14ac:dyDescent="0.2">
      <c r="B49" s="42"/>
      <c r="C49" s="164">
        <v>100273</v>
      </c>
      <c r="D49" s="165">
        <v>43325</v>
      </c>
      <c r="E49" s="166" t="s">
        <v>123</v>
      </c>
      <c r="F49" s="61">
        <v>213300</v>
      </c>
      <c r="G49" s="61">
        <f t="shared" si="0"/>
        <v>31995</v>
      </c>
      <c r="H49" s="167">
        <f t="shared" si="1"/>
        <v>245295</v>
      </c>
      <c r="I49" s="45"/>
      <c r="J49" s="164">
        <f t="shared" si="2"/>
        <v>1</v>
      </c>
      <c r="K49" s="168" t="s">
        <v>118</v>
      </c>
      <c r="L49" s="32"/>
    </row>
    <row r="50" spans="2:12" ht="18" customHeight="1" x14ac:dyDescent="0.2">
      <c r="B50" s="42"/>
      <c r="C50" s="164">
        <v>100274</v>
      </c>
      <c r="D50" s="165">
        <v>43329</v>
      </c>
      <c r="E50" s="166" t="s">
        <v>122</v>
      </c>
      <c r="F50" s="61">
        <v>749933</v>
      </c>
      <c r="G50" s="61">
        <f t="shared" si="0"/>
        <v>112489.95</v>
      </c>
      <c r="H50" s="167">
        <f t="shared" si="1"/>
        <v>862422.95</v>
      </c>
      <c r="I50" s="45"/>
      <c r="J50" s="164">
        <f t="shared" si="2"/>
        <v>1</v>
      </c>
      <c r="K50" s="168" t="s">
        <v>118</v>
      </c>
      <c r="L50" s="32"/>
    </row>
    <row r="51" spans="2:12" ht="18" customHeight="1" x14ac:dyDescent="0.2">
      <c r="B51" s="42"/>
      <c r="C51" s="164">
        <v>100275</v>
      </c>
      <c r="D51" s="165">
        <v>43334</v>
      </c>
      <c r="E51" s="166" t="s">
        <v>120</v>
      </c>
      <c r="F51" s="61">
        <v>135044</v>
      </c>
      <c r="G51" s="61">
        <f t="shared" si="0"/>
        <v>20256.599999999999</v>
      </c>
      <c r="H51" s="167">
        <f t="shared" si="1"/>
        <v>155300.6</v>
      </c>
      <c r="I51" s="45"/>
      <c r="J51" s="164">
        <f t="shared" si="2"/>
        <v>1</v>
      </c>
      <c r="K51" s="168" t="s">
        <v>118</v>
      </c>
      <c r="L51" s="32"/>
    </row>
    <row r="52" spans="2:12" ht="18" customHeight="1" x14ac:dyDescent="0.2">
      <c r="B52" s="42"/>
      <c r="C52" s="164">
        <v>100276</v>
      </c>
      <c r="D52" s="165">
        <v>43347</v>
      </c>
      <c r="E52" s="166" t="s">
        <v>117</v>
      </c>
      <c r="F52" s="61">
        <v>560330</v>
      </c>
      <c r="G52" s="61">
        <f t="shared" si="0"/>
        <v>84049.5</v>
      </c>
      <c r="H52" s="167">
        <f t="shared" si="1"/>
        <v>644379.5</v>
      </c>
      <c r="I52" s="45"/>
      <c r="J52" s="164">
        <f t="shared" si="2"/>
        <v>1</v>
      </c>
      <c r="K52" s="168" t="s">
        <v>118</v>
      </c>
      <c r="L52" s="32"/>
    </row>
    <row r="53" spans="2:12" ht="18" customHeight="1" x14ac:dyDescent="0.2">
      <c r="B53" s="42"/>
      <c r="C53" s="164">
        <v>100277</v>
      </c>
      <c r="D53" s="165">
        <v>43356</v>
      </c>
      <c r="E53" s="166" t="s">
        <v>119</v>
      </c>
      <c r="F53" s="61">
        <v>740000</v>
      </c>
      <c r="G53" s="61">
        <f t="shared" si="0"/>
        <v>111000</v>
      </c>
      <c r="H53" s="167">
        <f t="shared" si="1"/>
        <v>851000</v>
      </c>
      <c r="I53" s="45"/>
      <c r="J53" s="164">
        <f t="shared" si="2"/>
        <v>1</v>
      </c>
      <c r="K53" s="168" t="s">
        <v>118</v>
      </c>
      <c r="L53" s="32"/>
    </row>
    <row r="54" spans="2:12" ht="18" customHeight="1" x14ac:dyDescent="0.2">
      <c r="B54" s="42"/>
      <c r="C54" s="164">
        <v>100278</v>
      </c>
      <c r="D54" s="165">
        <v>43359</v>
      </c>
      <c r="E54" s="166" t="s">
        <v>120</v>
      </c>
      <c r="F54" s="61">
        <v>700500</v>
      </c>
      <c r="G54" s="61">
        <f t="shared" si="0"/>
        <v>105075</v>
      </c>
      <c r="H54" s="167">
        <f t="shared" si="1"/>
        <v>805575</v>
      </c>
      <c r="I54" s="45"/>
      <c r="J54" s="164">
        <f t="shared" si="2"/>
        <v>1</v>
      </c>
      <c r="K54" s="168" t="s">
        <v>118</v>
      </c>
      <c r="L54" s="32"/>
    </row>
    <row r="55" spans="2:12" ht="18" customHeight="1" x14ac:dyDescent="0.2">
      <c r="B55" s="42"/>
      <c r="C55" s="164">
        <v>100279</v>
      </c>
      <c r="D55" s="165">
        <v>43365</v>
      </c>
      <c r="E55" s="166" t="s">
        <v>121</v>
      </c>
      <c r="F55" s="61">
        <v>533320</v>
      </c>
      <c r="G55" s="61">
        <f t="shared" si="0"/>
        <v>79998</v>
      </c>
      <c r="H55" s="167">
        <f t="shared" si="1"/>
        <v>613318</v>
      </c>
      <c r="I55" s="45"/>
      <c r="J55" s="164">
        <f t="shared" si="2"/>
        <v>1</v>
      </c>
      <c r="K55" s="168" t="s">
        <v>118</v>
      </c>
      <c r="L55" s="32"/>
    </row>
    <row r="56" spans="2:12" ht="18" customHeight="1" x14ac:dyDescent="0.2">
      <c r="B56" s="42"/>
      <c r="C56" s="164">
        <v>100280</v>
      </c>
      <c r="D56" s="165">
        <v>43382</v>
      </c>
      <c r="E56" s="166" t="s">
        <v>122</v>
      </c>
      <c r="F56" s="61">
        <v>943990</v>
      </c>
      <c r="G56" s="61">
        <f t="shared" si="0"/>
        <v>141598.5</v>
      </c>
      <c r="H56" s="167">
        <f t="shared" si="1"/>
        <v>1085588.5</v>
      </c>
      <c r="I56" s="45"/>
      <c r="J56" s="164">
        <f t="shared" si="2"/>
        <v>1</v>
      </c>
      <c r="K56" s="168" t="s">
        <v>118</v>
      </c>
      <c r="L56" s="32"/>
    </row>
    <row r="57" spans="2:12" ht="18" customHeight="1" x14ac:dyDescent="0.2">
      <c r="B57" s="42"/>
      <c r="C57" s="164">
        <v>100281</v>
      </c>
      <c r="D57" s="165">
        <v>43386</v>
      </c>
      <c r="E57" s="166" t="s">
        <v>129</v>
      </c>
      <c r="F57" s="61">
        <v>760330</v>
      </c>
      <c r="G57" s="61">
        <f t="shared" si="0"/>
        <v>114049.5</v>
      </c>
      <c r="H57" s="167">
        <f t="shared" si="1"/>
        <v>874379.5</v>
      </c>
      <c r="I57" s="45"/>
      <c r="J57" s="164">
        <f t="shared" si="2"/>
        <v>1</v>
      </c>
      <c r="K57" s="168" t="s">
        <v>118</v>
      </c>
      <c r="L57" s="32"/>
    </row>
    <row r="58" spans="2:12" ht="18" customHeight="1" x14ac:dyDescent="0.2">
      <c r="B58" s="42"/>
      <c r="C58" s="164">
        <v>100282</v>
      </c>
      <c r="D58" s="165">
        <v>43392</v>
      </c>
      <c r="E58" s="166" t="s">
        <v>132</v>
      </c>
      <c r="F58" s="61">
        <v>390000</v>
      </c>
      <c r="G58" s="61">
        <f t="shared" si="0"/>
        <v>58500</v>
      </c>
      <c r="H58" s="167">
        <f t="shared" si="1"/>
        <v>448500</v>
      </c>
      <c r="I58" s="45"/>
      <c r="J58" s="164">
        <f t="shared" si="2"/>
        <v>1</v>
      </c>
      <c r="K58" s="168" t="s">
        <v>118</v>
      </c>
      <c r="L58" s="32"/>
    </row>
    <row r="59" spans="2:12" ht="18" customHeight="1" x14ac:dyDescent="0.2">
      <c r="B59" s="42"/>
      <c r="C59" s="164">
        <v>100283</v>
      </c>
      <c r="D59" s="165">
        <v>43394</v>
      </c>
      <c r="E59" s="166" t="s">
        <v>117</v>
      </c>
      <c r="F59" s="61">
        <v>206500</v>
      </c>
      <c r="G59" s="61">
        <f t="shared" si="0"/>
        <v>30975</v>
      </c>
      <c r="H59" s="167">
        <f t="shared" si="1"/>
        <v>237475</v>
      </c>
      <c r="I59" s="45"/>
      <c r="J59" s="164">
        <f t="shared" si="2"/>
        <v>1</v>
      </c>
      <c r="K59" s="168" t="s">
        <v>118</v>
      </c>
      <c r="L59" s="32"/>
    </row>
    <row r="60" spans="2:12" ht="18" customHeight="1" x14ac:dyDescent="0.2">
      <c r="B60" s="42"/>
      <c r="C60" s="164">
        <v>100284</v>
      </c>
      <c r="D60" s="165">
        <v>43400</v>
      </c>
      <c r="E60" s="166" t="s">
        <v>124</v>
      </c>
      <c r="F60" s="61">
        <v>433320</v>
      </c>
      <c r="G60" s="61">
        <f t="shared" si="0"/>
        <v>64998</v>
      </c>
      <c r="H60" s="167">
        <f t="shared" si="1"/>
        <v>498318</v>
      </c>
      <c r="I60" s="45"/>
      <c r="J60" s="164">
        <f t="shared" si="2"/>
        <v>1</v>
      </c>
      <c r="K60" s="168" t="s">
        <v>118</v>
      </c>
      <c r="L60" s="32"/>
    </row>
    <row r="61" spans="2:12" ht="18" customHeight="1" x14ac:dyDescent="0.2">
      <c r="B61" s="42"/>
      <c r="C61" s="164">
        <v>100285</v>
      </c>
      <c r="D61" s="165">
        <v>43402</v>
      </c>
      <c r="E61" s="166" t="s">
        <v>121</v>
      </c>
      <c r="F61" s="61">
        <v>403990</v>
      </c>
      <c r="G61" s="61">
        <f t="shared" si="0"/>
        <v>60598.5</v>
      </c>
      <c r="H61" s="167">
        <f t="shared" si="1"/>
        <v>464588.5</v>
      </c>
      <c r="I61" s="45"/>
      <c r="J61" s="164">
        <f t="shared" si="2"/>
        <v>1</v>
      </c>
      <c r="K61" s="168" t="s">
        <v>118</v>
      </c>
      <c r="L61" s="32"/>
    </row>
    <row r="62" spans="2:12" ht="18" customHeight="1" x14ac:dyDescent="0.2">
      <c r="B62" s="42"/>
      <c r="C62" s="164">
        <v>100286</v>
      </c>
      <c r="D62" s="165">
        <v>43418</v>
      </c>
      <c r="E62" s="166" t="s">
        <v>122</v>
      </c>
      <c r="F62" s="61">
        <v>734655</v>
      </c>
      <c r="G62" s="61">
        <f t="shared" si="0"/>
        <v>110198.25</v>
      </c>
      <c r="H62" s="167">
        <f t="shared" si="1"/>
        <v>844853.25</v>
      </c>
      <c r="I62" s="45"/>
      <c r="J62" s="164">
        <f t="shared" si="2"/>
        <v>1</v>
      </c>
      <c r="K62" s="168" t="s">
        <v>118</v>
      </c>
      <c r="L62" s="32"/>
    </row>
    <row r="63" spans="2:12" ht="18" customHeight="1" x14ac:dyDescent="0.2">
      <c r="B63" s="42"/>
      <c r="C63" s="164">
        <v>100287</v>
      </c>
      <c r="D63" s="165">
        <v>43422</v>
      </c>
      <c r="E63" s="166" t="s">
        <v>120</v>
      </c>
      <c r="F63" s="61">
        <v>545555</v>
      </c>
      <c r="G63" s="61">
        <f t="shared" si="0"/>
        <v>81833.25</v>
      </c>
      <c r="H63" s="167">
        <f t="shared" si="1"/>
        <v>627388.25</v>
      </c>
      <c r="I63" s="45"/>
      <c r="J63" s="164">
        <f t="shared" si="2"/>
        <v>1</v>
      </c>
      <c r="K63" s="168" t="s">
        <v>118</v>
      </c>
      <c r="L63" s="32"/>
    </row>
    <row r="64" spans="2:12" ht="18" customHeight="1" x14ac:dyDescent="0.2">
      <c r="B64" s="42"/>
      <c r="C64" s="164">
        <v>100288</v>
      </c>
      <c r="D64" s="165">
        <v>43427</v>
      </c>
      <c r="E64" s="166" t="s">
        <v>138</v>
      </c>
      <c r="F64" s="61">
        <v>345556</v>
      </c>
      <c r="G64" s="61">
        <f t="shared" si="0"/>
        <v>51833.4</v>
      </c>
      <c r="H64" s="167">
        <f t="shared" si="1"/>
        <v>397389.4</v>
      </c>
      <c r="I64" s="45"/>
      <c r="J64" s="164">
        <f t="shared" si="2"/>
        <v>1</v>
      </c>
      <c r="K64" s="168" t="s">
        <v>118</v>
      </c>
      <c r="L64" s="32"/>
    </row>
    <row r="65" spans="2:12" ht="18" customHeight="1" x14ac:dyDescent="0.2">
      <c r="B65" s="42"/>
      <c r="C65" s="164">
        <v>100289</v>
      </c>
      <c r="D65" s="165">
        <v>43432</v>
      </c>
      <c r="E65" s="166" t="s">
        <v>139</v>
      </c>
      <c r="F65" s="61">
        <v>125566</v>
      </c>
      <c r="G65" s="61">
        <f t="shared" si="0"/>
        <v>18834.899999999998</v>
      </c>
      <c r="H65" s="167">
        <f t="shared" si="1"/>
        <v>144400.9</v>
      </c>
      <c r="I65" s="45"/>
      <c r="J65" s="164">
        <f t="shared" si="2"/>
        <v>1</v>
      </c>
      <c r="K65" s="168" t="s">
        <v>118</v>
      </c>
      <c r="L65" s="32"/>
    </row>
    <row r="66" spans="2:12" ht="18" customHeight="1" x14ac:dyDescent="0.2">
      <c r="B66" s="42"/>
      <c r="C66" s="164">
        <v>100290</v>
      </c>
      <c r="D66" s="165">
        <v>43441</v>
      </c>
      <c r="E66" s="166" t="s">
        <v>123</v>
      </c>
      <c r="F66" s="61">
        <v>355554</v>
      </c>
      <c r="G66" s="61">
        <f t="shared" si="0"/>
        <v>53333.1</v>
      </c>
      <c r="H66" s="167">
        <f t="shared" si="1"/>
        <v>408887.1</v>
      </c>
      <c r="I66" s="45"/>
      <c r="J66" s="164">
        <f t="shared" si="2"/>
        <v>1</v>
      </c>
      <c r="K66" s="168" t="s">
        <v>118</v>
      </c>
      <c r="L66" s="32"/>
    </row>
    <row r="67" spans="2:12" ht="18" customHeight="1" x14ac:dyDescent="0.2">
      <c r="B67" s="42"/>
      <c r="C67" s="164">
        <v>100291</v>
      </c>
      <c r="D67" s="165">
        <v>43446</v>
      </c>
      <c r="E67" s="166" t="s">
        <v>132</v>
      </c>
      <c r="F67" s="61">
        <v>906999</v>
      </c>
      <c r="G67" s="61">
        <f t="shared" si="0"/>
        <v>136049.85</v>
      </c>
      <c r="H67" s="167">
        <f t="shared" si="1"/>
        <v>1043048.85</v>
      </c>
      <c r="I67" s="45"/>
      <c r="J67" s="164">
        <f t="shared" si="2"/>
        <v>1</v>
      </c>
      <c r="K67" s="168" t="s">
        <v>118</v>
      </c>
      <c r="L67" s="32"/>
    </row>
    <row r="68" spans="2:12" ht="18" customHeight="1" x14ac:dyDescent="0.2">
      <c r="B68" s="42"/>
      <c r="C68" s="164">
        <v>100292</v>
      </c>
      <c r="D68" s="165">
        <v>43449</v>
      </c>
      <c r="E68" s="166" t="s">
        <v>117</v>
      </c>
      <c r="F68" s="61">
        <v>858000</v>
      </c>
      <c r="G68" s="61">
        <f t="shared" si="0"/>
        <v>128700</v>
      </c>
      <c r="H68" s="167">
        <f t="shared" si="1"/>
        <v>986700</v>
      </c>
      <c r="I68" s="45"/>
      <c r="J68" s="164">
        <f t="shared" si="2"/>
        <v>1</v>
      </c>
      <c r="K68" s="168" t="s">
        <v>118</v>
      </c>
      <c r="L68" s="32"/>
    </row>
    <row r="69" spans="2:12" ht="18" customHeight="1" x14ac:dyDescent="0.2">
      <c r="B69" s="42"/>
      <c r="C69" s="164">
        <v>100293</v>
      </c>
      <c r="D69" s="165">
        <v>43455</v>
      </c>
      <c r="E69" s="166" t="s">
        <v>124</v>
      </c>
      <c r="F69" s="61">
        <v>952933</v>
      </c>
      <c r="G69" s="61">
        <f t="shared" si="0"/>
        <v>142939.94999999998</v>
      </c>
      <c r="H69" s="167">
        <f t="shared" si="1"/>
        <v>1095872.95</v>
      </c>
      <c r="I69" s="45"/>
      <c r="J69" s="164">
        <f t="shared" si="2"/>
        <v>1</v>
      </c>
      <c r="K69" s="168" t="s">
        <v>118</v>
      </c>
      <c r="L69" s="32"/>
    </row>
    <row r="70" spans="2:12" ht="18" customHeight="1" thickBot="1" x14ac:dyDescent="0.25">
      <c r="B70" s="42"/>
      <c r="C70" s="169">
        <v>100294</v>
      </c>
      <c r="D70" s="170">
        <v>43463</v>
      </c>
      <c r="E70" s="171" t="s">
        <v>121</v>
      </c>
      <c r="F70" s="172">
        <v>963075</v>
      </c>
      <c r="G70" s="172">
        <f t="shared" si="0"/>
        <v>144461.25</v>
      </c>
      <c r="H70" s="173">
        <f t="shared" si="1"/>
        <v>1107536.25</v>
      </c>
      <c r="I70" s="45"/>
      <c r="J70" s="169">
        <f t="shared" si="2"/>
        <v>1</v>
      </c>
      <c r="K70" s="174" t="s">
        <v>118</v>
      </c>
      <c r="L70" s="32"/>
    </row>
    <row r="71" spans="2:12" ht="20.25" customHeight="1" thickBot="1" x14ac:dyDescent="0.25">
      <c r="B71" s="42"/>
      <c r="C71" s="5"/>
      <c r="D71" s="5"/>
      <c r="E71" s="175" t="s">
        <v>169</v>
      </c>
      <c r="F71" s="176">
        <f>+SUM(F21:F70)</f>
        <v>27590891</v>
      </c>
      <c r="L71" s="32"/>
    </row>
    <row r="72" spans="2:12" ht="14.25" x14ac:dyDescent="0.2">
      <c r="B72" s="42"/>
      <c r="C72" s="5"/>
      <c r="D72" s="5"/>
      <c r="E72" s="5"/>
      <c r="F72" s="5"/>
      <c r="L72" s="32"/>
    </row>
    <row r="73" spans="2:12" ht="14.25" x14ac:dyDescent="0.2">
      <c r="B73" s="42"/>
      <c r="C73" s="625" t="s">
        <v>445</v>
      </c>
      <c r="D73" s="625"/>
      <c r="E73" s="625"/>
      <c r="F73" s="625"/>
      <c r="G73" s="625"/>
      <c r="H73" s="625"/>
      <c r="L73" s="32"/>
    </row>
    <row r="74" spans="2:12" ht="14.25" x14ac:dyDescent="0.2">
      <c r="B74" s="42"/>
      <c r="C74" s="5"/>
      <c r="D74" s="5"/>
      <c r="E74" s="5"/>
      <c r="F74" s="5"/>
      <c r="L74" s="32"/>
    </row>
    <row r="75" spans="2:12" ht="15" thickBot="1" x14ac:dyDescent="0.25">
      <c r="B75" s="42"/>
      <c r="C75" s="5"/>
      <c r="D75" s="5"/>
      <c r="E75" s="5"/>
      <c r="F75" s="5"/>
      <c r="L75" s="32"/>
    </row>
    <row r="76" spans="2:12" ht="15.75" thickBot="1" x14ac:dyDescent="0.3">
      <c r="B76" s="612" t="s">
        <v>64</v>
      </c>
      <c r="C76" s="613"/>
      <c r="D76" s="613"/>
      <c r="E76" s="613"/>
      <c r="F76" s="613"/>
      <c r="G76" s="613"/>
      <c r="H76" s="613"/>
      <c r="I76" s="613"/>
      <c r="J76" s="614"/>
      <c r="L76" s="32"/>
    </row>
    <row r="77" spans="2:12" ht="18.75" customHeight="1" x14ac:dyDescent="0.2">
      <c r="B77" s="520" t="s">
        <v>170</v>
      </c>
      <c r="C77" s="521"/>
      <c r="D77" s="521"/>
      <c r="E77" s="521"/>
      <c r="F77" s="521"/>
      <c r="G77" s="521"/>
      <c r="H77" s="521"/>
      <c r="I77" s="521"/>
      <c r="J77" s="554"/>
      <c r="L77" s="32"/>
    </row>
    <row r="78" spans="2:12" ht="18.75" customHeight="1" thickBot="1" x14ac:dyDescent="0.25">
      <c r="B78" s="615"/>
      <c r="C78" s="616"/>
      <c r="D78" s="616"/>
      <c r="E78" s="616"/>
      <c r="F78" s="616"/>
      <c r="G78" s="616"/>
      <c r="H78" s="616"/>
      <c r="I78" s="616"/>
      <c r="J78" s="617"/>
      <c r="L78" s="32"/>
    </row>
    <row r="79" spans="2:12" ht="14.25" x14ac:dyDescent="0.2">
      <c r="B79" s="42"/>
      <c r="C79" s="5"/>
      <c r="D79" s="5"/>
      <c r="E79" s="5"/>
      <c r="F79" s="5"/>
      <c r="L79" s="32"/>
    </row>
    <row r="80" spans="2:12" ht="14.25" x14ac:dyDescent="0.2">
      <c r="B80" s="42"/>
      <c r="C80" s="5"/>
      <c r="D80" s="5"/>
      <c r="E80" s="5"/>
      <c r="F80" s="5"/>
      <c r="L80" s="32"/>
    </row>
    <row r="81" spans="2:12" ht="15" thickBot="1" x14ac:dyDescent="0.25">
      <c r="B81" s="83"/>
      <c r="C81" s="33"/>
      <c r="D81" s="33"/>
      <c r="E81" s="33"/>
      <c r="F81" s="33"/>
      <c r="G81" s="33"/>
      <c r="H81" s="33"/>
      <c r="I81" s="33"/>
      <c r="J81" s="33"/>
      <c r="K81" s="33"/>
      <c r="L81" s="34"/>
    </row>
    <row r="82" spans="2:12" ht="14.25" x14ac:dyDescent="0.2">
      <c r="B82" s="5"/>
      <c r="C82" s="5"/>
      <c r="D82" s="5"/>
      <c r="E82" s="5"/>
      <c r="F82" s="5"/>
    </row>
    <row r="83" spans="2:12" ht="14.25" x14ac:dyDescent="0.2">
      <c r="B83" s="5"/>
      <c r="C83" s="5"/>
      <c r="D83" s="5"/>
      <c r="E83" s="5"/>
      <c r="F83" s="5"/>
    </row>
    <row r="84" spans="2:12" ht="14.25" x14ac:dyDescent="0.2">
      <c r="B84" s="5"/>
      <c r="C84" s="5"/>
      <c r="D84" s="5"/>
      <c r="E84" s="5"/>
      <c r="F84" s="5"/>
    </row>
    <row r="85" spans="2:12" ht="14.25" x14ac:dyDescent="0.2">
      <c r="B85" s="5"/>
      <c r="C85" s="5"/>
      <c r="D85" s="5"/>
      <c r="E85" s="5"/>
      <c r="F85" s="5"/>
    </row>
    <row r="86" spans="2:12" ht="14.25" x14ac:dyDescent="0.2">
      <c r="B86" s="5"/>
      <c r="C86" s="5"/>
      <c r="D86" s="5"/>
      <c r="E86" s="5"/>
      <c r="F86" s="5"/>
    </row>
    <row r="87" spans="2:12" ht="14.25" x14ac:dyDescent="0.2">
      <c r="B87" s="5"/>
      <c r="C87" s="5"/>
      <c r="D87" s="5"/>
      <c r="E87" s="5"/>
      <c r="F87" s="5"/>
    </row>
    <row r="88" spans="2:12" ht="14.25" x14ac:dyDescent="0.2">
      <c r="B88" s="5"/>
      <c r="C88" s="5"/>
      <c r="D88" s="5"/>
      <c r="E88" s="5"/>
      <c r="F88" s="5"/>
    </row>
    <row r="89" spans="2:12" ht="14.25" x14ac:dyDescent="0.2">
      <c r="B89" s="5"/>
      <c r="C89" s="5"/>
      <c r="D89" s="5"/>
      <c r="E89" s="5"/>
      <c r="F89" s="5"/>
    </row>
    <row r="90" spans="2:12" ht="14.25" x14ac:dyDescent="0.2">
      <c r="B90" s="5"/>
      <c r="C90" s="5"/>
      <c r="D90" s="5"/>
      <c r="E90" s="5"/>
      <c r="F90" s="5"/>
    </row>
    <row r="91" spans="2:12" ht="14.25" x14ac:dyDescent="0.2">
      <c r="B91" s="5"/>
      <c r="C91" s="5"/>
      <c r="D91" s="5"/>
      <c r="E91" s="5"/>
      <c r="F91" s="5"/>
    </row>
    <row r="92" spans="2:12" ht="14.25" x14ac:dyDescent="0.2">
      <c r="B92" s="5"/>
      <c r="C92" s="5"/>
      <c r="D92" s="5"/>
      <c r="E92" s="5"/>
      <c r="F92" s="5"/>
    </row>
    <row r="93" spans="2:12" ht="14.25" x14ac:dyDescent="0.2">
      <c r="B93" s="5"/>
      <c r="C93" s="5"/>
      <c r="D93" s="5"/>
      <c r="E93" s="5"/>
      <c r="F93" s="5"/>
    </row>
    <row r="94" spans="2:12" ht="14.25" x14ac:dyDescent="0.2">
      <c r="B94" s="5"/>
      <c r="C94" s="5"/>
      <c r="D94" s="5"/>
      <c r="E94" s="5"/>
      <c r="F94" s="5"/>
    </row>
    <row r="95" spans="2:12" ht="14.25" x14ac:dyDescent="0.2">
      <c r="B95" s="5"/>
      <c r="C95" s="5"/>
      <c r="D95" s="5"/>
      <c r="E95" s="5"/>
      <c r="F95" s="5"/>
    </row>
    <row r="96" spans="2:12" ht="14.25" x14ac:dyDescent="0.2">
      <c r="B96" s="5"/>
      <c r="C96" s="5"/>
      <c r="D96" s="5"/>
      <c r="E96" s="5"/>
      <c r="F96" s="5"/>
    </row>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5" customFormat="1" ht="14.25" x14ac:dyDescent="0.2"/>
    <row r="1986" s="5" customFormat="1" ht="14.25" x14ac:dyDescent="0.2"/>
    <row r="1987" s="5" customFormat="1" ht="14.25" x14ac:dyDescent="0.2"/>
    <row r="1988" s="5" customFormat="1" ht="14.25" x14ac:dyDescent="0.2"/>
    <row r="1989" s="5" customFormat="1" ht="14.25" x14ac:dyDescent="0.2"/>
    <row r="1990" s="5" customFormat="1" ht="14.25" x14ac:dyDescent="0.2"/>
    <row r="1991" s="5" customFormat="1" ht="14.25" x14ac:dyDescent="0.2"/>
    <row r="1992" s="5" customFormat="1" ht="14.25" x14ac:dyDescent="0.2"/>
    <row r="1993" s="5" customFormat="1" ht="14.25" x14ac:dyDescent="0.2"/>
    <row r="1994" s="5" customFormat="1" ht="14.25" x14ac:dyDescent="0.2"/>
    <row r="1995" s="5" customFormat="1" ht="14.25" x14ac:dyDescent="0.2"/>
    <row r="1996" s="5" customFormat="1" ht="14.25" x14ac:dyDescent="0.2"/>
    <row r="1997" s="5" customFormat="1" ht="14.25" x14ac:dyDescent="0.2"/>
    <row r="1998" s="5" customFormat="1" ht="14.25" x14ac:dyDescent="0.2"/>
    <row r="1999" s="5" customFormat="1" ht="14.25" x14ac:dyDescent="0.2"/>
    <row r="2000" s="5" customFormat="1" ht="14.25" x14ac:dyDescent="0.2"/>
    <row r="2001" s="5" customFormat="1" ht="14.25" x14ac:dyDescent="0.2"/>
    <row r="2002" s="5" customFormat="1" ht="14.25" x14ac:dyDescent="0.2"/>
    <row r="2003" s="5" customFormat="1" ht="14.25" x14ac:dyDescent="0.2"/>
    <row r="2004" s="5" customFormat="1" ht="14.25" x14ac:dyDescent="0.2"/>
    <row r="2005" s="5" customFormat="1" ht="14.25" x14ac:dyDescent="0.2"/>
    <row r="2006" s="5" customFormat="1" ht="14.25" x14ac:dyDescent="0.2"/>
    <row r="2007" s="5" customFormat="1" ht="14.25" x14ac:dyDescent="0.2"/>
    <row r="2008" s="5" customFormat="1" ht="14.25" x14ac:dyDescent="0.2"/>
    <row r="2009" s="5" customFormat="1" ht="14.25" x14ac:dyDescent="0.2"/>
    <row r="2010" s="5" customFormat="1" ht="14.25" x14ac:dyDescent="0.2"/>
    <row r="2011" s="5" customFormat="1" ht="14.25" x14ac:dyDescent="0.2"/>
    <row r="2012" s="5" customFormat="1" ht="14.25" x14ac:dyDescent="0.2"/>
    <row r="2013" s="5" customFormat="1" ht="14.25" x14ac:dyDescent="0.2"/>
    <row r="2014" s="5" customFormat="1" ht="14.25" x14ac:dyDescent="0.2"/>
    <row r="2015" s="5" customFormat="1" ht="14.25" x14ac:dyDescent="0.2"/>
    <row r="2016" s="5" customFormat="1" ht="14.25" x14ac:dyDescent="0.2"/>
    <row r="2017" s="5" customFormat="1" ht="14.25" x14ac:dyDescent="0.2"/>
    <row r="2018" s="5" customFormat="1" ht="14.25" x14ac:dyDescent="0.2"/>
    <row r="2019" s="5" customFormat="1" ht="14.25" x14ac:dyDescent="0.2"/>
    <row r="2020" s="5" customFormat="1" ht="14.25" x14ac:dyDescent="0.2"/>
    <row r="2021" s="5" customFormat="1" ht="14.25" x14ac:dyDescent="0.2"/>
    <row r="2022" s="5" customFormat="1" ht="14.25" x14ac:dyDescent="0.2"/>
    <row r="2023" s="5" customFormat="1" ht="14.25" x14ac:dyDescent="0.2"/>
    <row r="2024" s="5" customFormat="1" ht="14.25" x14ac:dyDescent="0.2"/>
    <row r="2025" s="5" customFormat="1" ht="14.25" x14ac:dyDescent="0.2"/>
    <row r="2026" s="5" customFormat="1" ht="14.25" x14ac:dyDescent="0.2"/>
    <row r="2027" s="5" customFormat="1" ht="14.25" x14ac:dyDescent="0.2"/>
    <row r="2028" s="5" customFormat="1" ht="14.25" x14ac:dyDescent="0.2"/>
    <row r="2029" s="5" customFormat="1" ht="14.25" x14ac:dyDescent="0.2"/>
    <row r="2030" s="5" customFormat="1" ht="14.25" x14ac:dyDescent="0.2"/>
    <row r="2031" s="5" customFormat="1" ht="14.25" x14ac:dyDescent="0.2"/>
    <row r="2032" s="5" customFormat="1" ht="14.25" x14ac:dyDescent="0.2"/>
    <row r="2033" s="5" customFormat="1" ht="14.25" x14ac:dyDescent="0.2"/>
    <row r="2034" s="5" customFormat="1" ht="14.25" x14ac:dyDescent="0.2"/>
    <row r="2035" s="5" customFormat="1" ht="14.25" x14ac:dyDescent="0.2"/>
    <row r="2036" s="5" customFormat="1" ht="14.25" x14ac:dyDescent="0.2"/>
    <row r="2037" s="5" customFormat="1" ht="14.25" x14ac:dyDescent="0.2"/>
    <row r="2038" s="5" customFormat="1" ht="14.25" x14ac:dyDescent="0.2"/>
    <row r="2039" s="5" customFormat="1" ht="14.25" x14ac:dyDescent="0.2"/>
    <row r="2040" s="5" customFormat="1" ht="14.25" x14ac:dyDescent="0.2"/>
    <row r="2041" s="5" customFormat="1" ht="14.25" x14ac:dyDescent="0.2"/>
    <row r="2042" s="5" customFormat="1" ht="14.25" x14ac:dyDescent="0.2"/>
    <row r="2043" s="5" customFormat="1" ht="14.25" x14ac:dyDescent="0.2"/>
    <row r="2044" s="5" customFormat="1" ht="14.25" x14ac:dyDescent="0.2"/>
    <row r="2045" s="5" customFormat="1" ht="14.25" x14ac:dyDescent="0.2"/>
    <row r="2046" s="5" customFormat="1" ht="14.25" x14ac:dyDescent="0.2"/>
    <row r="2047" s="5" customFormat="1" ht="14.25" x14ac:dyDescent="0.2"/>
    <row r="2048" s="5" customFormat="1" ht="14.25" x14ac:dyDescent="0.2"/>
    <row r="2049" s="5" customFormat="1" ht="14.25" x14ac:dyDescent="0.2"/>
    <row r="2050" s="5" customFormat="1" ht="14.25" x14ac:dyDescent="0.2"/>
    <row r="2051" s="5" customFormat="1" ht="14.25" x14ac:dyDescent="0.2"/>
    <row r="2052" s="5" customFormat="1" ht="14.25" x14ac:dyDescent="0.2"/>
    <row r="2053" s="5" customFormat="1" ht="14.25" x14ac:dyDescent="0.2"/>
    <row r="2054" s="5" customFormat="1" ht="14.25" x14ac:dyDescent="0.2"/>
    <row r="2055" s="5" customFormat="1" ht="14.25" x14ac:dyDescent="0.2"/>
    <row r="2056" s="5" customFormat="1" ht="14.25" x14ac:dyDescent="0.2"/>
    <row r="2057" s="5" customFormat="1" ht="14.25" x14ac:dyDescent="0.2"/>
    <row r="2058" s="5" customFormat="1" ht="14.25" x14ac:dyDescent="0.2"/>
    <row r="2059" s="5" customFormat="1" ht="14.25" x14ac:dyDescent="0.2"/>
    <row r="2060" s="5" customFormat="1" ht="14.25" x14ac:dyDescent="0.2"/>
    <row r="2061" s="5" customFormat="1" ht="14.25" x14ac:dyDescent="0.2"/>
    <row r="2062" s="5" customFormat="1" ht="14.25" x14ac:dyDescent="0.2"/>
    <row r="2063" s="5" customFormat="1" ht="14.25" x14ac:dyDescent="0.2"/>
    <row r="2064" s="5" customFormat="1" ht="14.25" x14ac:dyDescent="0.2"/>
    <row r="2065" s="5" customFormat="1" ht="14.25" x14ac:dyDescent="0.2"/>
    <row r="2066" s="5" customFormat="1" ht="14.25" x14ac:dyDescent="0.2"/>
    <row r="2067" s="5" customFormat="1" ht="14.25" x14ac:dyDescent="0.2"/>
    <row r="2068" s="5" customFormat="1" ht="14.25" x14ac:dyDescent="0.2"/>
    <row r="2069" s="5" customFormat="1" ht="14.25" x14ac:dyDescent="0.2"/>
    <row r="2070" s="5" customFormat="1" ht="14.25" x14ac:dyDescent="0.2"/>
    <row r="2071" s="5" customFormat="1" ht="14.25" x14ac:dyDescent="0.2"/>
    <row r="2072" s="5" customFormat="1" ht="14.25" x14ac:dyDescent="0.2"/>
    <row r="2073" s="5" customFormat="1" ht="14.25" x14ac:dyDescent="0.2"/>
    <row r="2074" s="5" customFormat="1" ht="14.25" x14ac:dyDescent="0.2"/>
    <row r="2075" s="5" customFormat="1" ht="14.25" x14ac:dyDescent="0.2"/>
    <row r="2076" s="5" customFormat="1" ht="14.25" x14ac:dyDescent="0.2"/>
    <row r="2077" s="5" customFormat="1" ht="14.25" x14ac:dyDescent="0.2"/>
    <row r="2078" s="5" customFormat="1" ht="14.25" x14ac:dyDescent="0.2"/>
    <row r="2079" s="5" customFormat="1" ht="14.25" x14ac:dyDescent="0.2"/>
    <row r="2080" s="5" customFormat="1" ht="14.25" x14ac:dyDescent="0.2"/>
    <row r="2081" s="5" customFormat="1" ht="14.25" x14ac:dyDescent="0.2"/>
    <row r="2082" s="5" customFormat="1" ht="14.25" x14ac:dyDescent="0.2"/>
    <row r="2083" s="5" customFormat="1" ht="14.25" x14ac:dyDescent="0.2"/>
    <row r="2084" s="5" customFormat="1" ht="14.25" x14ac:dyDescent="0.2"/>
    <row r="2085" s="5" customFormat="1" ht="14.25" x14ac:dyDescent="0.2"/>
    <row r="2086" s="5" customFormat="1" ht="14.25" x14ac:dyDescent="0.2"/>
    <row r="2087" s="5" customFormat="1" ht="14.25" x14ac:dyDescent="0.2"/>
    <row r="2088" s="5" customFormat="1" ht="14.25" x14ac:dyDescent="0.2"/>
    <row r="2089" s="5" customFormat="1" ht="14.25" x14ac:dyDescent="0.2"/>
    <row r="2090" s="5" customFormat="1" ht="14.25" x14ac:dyDescent="0.2"/>
    <row r="2091" s="5" customFormat="1" ht="14.25" x14ac:dyDescent="0.2"/>
    <row r="2092" s="5" customFormat="1" ht="14.25" x14ac:dyDescent="0.2"/>
    <row r="2093" s="5" customFormat="1" ht="14.25" x14ac:dyDescent="0.2"/>
    <row r="2094" s="5" customFormat="1" ht="14.25" customHeight="1" x14ac:dyDescent="0.2"/>
    <row r="2095" s="5" customFormat="1" ht="14.25" customHeight="1" x14ac:dyDescent="0.2"/>
    <row r="2096" s="5" customFormat="1" ht="14.25" customHeight="1" x14ac:dyDescent="0.2"/>
    <row r="2097" ht="14.25" customHeight="1" x14ac:dyDescent="0.2"/>
    <row r="2098" ht="14.25" customHeight="1" x14ac:dyDescent="0.2"/>
    <row r="2099" ht="14.25" customHeight="1" x14ac:dyDescent="0.2"/>
    <row r="2100" ht="14.25" customHeight="1" x14ac:dyDescent="0.2"/>
    <row r="2101" ht="14.25" customHeight="1" x14ac:dyDescent="0.2"/>
    <row r="2102" ht="14.25" customHeight="1" x14ac:dyDescent="0.2"/>
    <row r="2103" ht="14.25" customHeight="1" x14ac:dyDescent="0.2"/>
    <row r="2104" ht="14.25" customHeight="1" x14ac:dyDescent="0.2"/>
    <row r="2105" ht="14.25" customHeight="1" x14ac:dyDescent="0.2"/>
    <row r="2106" ht="14.25" customHeight="1" x14ac:dyDescent="0.2"/>
    <row r="2107" ht="14.25" customHeight="1" x14ac:dyDescent="0.2"/>
    <row r="2108" ht="14.25" customHeight="1" x14ac:dyDescent="0.2"/>
    <row r="2109" ht="14.25" customHeight="1" x14ac:dyDescent="0.2"/>
    <row r="2110" ht="14.25" customHeight="1" x14ac:dyDescent="0.2"/>
    <row r="2111" ht="14.25" customHeight="1" x14ac:dyDescent="0.2"/>
    <row r="2112" ht="14.25" customHeight="1" x14ac:dyDescent="0.2"/>
    <row r="2113" ht="14.25" customHeight="1" x14ac:dyDescent="0.2"/>
  </sheetData>
  <mergeCells count="20">
    <mergeCell ref="B1:J3"/>
    <mergeCell ref="E6:F6"/>
    <mergeCell ref="B8:L8"/>
    <mergeCell ref="B9:L10"/>
    <mergeCell ref="J4:K4"/>
    <mergeCell ref="H5:L5"/>
    <mergeCell ref="C5:F5"/>
    <mergeCell ref="B76:J76"/>
    <mergeCell ref="B77:J78"/>
    <mergeCell ref="B12:L12"/>
    <mergeCell ref="B13:L13"/>
    <mergeCell ref="C19:C20"/>
    <mergeCell ref="D19:D20"/>
    <mergeCell ref="E19:E20"/>
    <mergeCell ref="G19:G20"/>
    <mergeCell ref="H19:H20"/>
    <mergeCell ref="J19:J20"/>
    <mergeCell ref="K19:K20"/>
    <mergeCell ref="L19:L20"/>
    <mergeCell ref="C73:H7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117"/>
  <sheetViews>
    <sheetView showGridLines="0" topLeftCell="D1" workbookViewId="0">
      <selection activeCell="K3" sqref="K3"/>
    </sheetView>
  </sheetViews>
  <sheetFormatPr baseColWidth="10" defaultColWidth="0" defaultRowHeight="0" customHeight="1" zeroHeight="1" x14ac:dyDescent="0.2"/>
  <cols>
    <col min="1" max="1" width="2.7109375" style="5" customWidth="1"/>
    <col min="2" max="2" width="37.28515625" style="84" customWidth="1"/>
    <col min="3" max="3" width="22.85546875" style="84" customWidth="1"/>
    <col min="4" max="4" width="10.28515625" style="84" bestFit="1" customWidth="1"/>
    <col min="5" max="5" width="32.140625" style="84" bestFit="1" customWidth="1"/>
    <col min="6" max="6" width="21.7109375" style="84" customWidth="1"/>
    <col min="7" max="7" width="21.7109375" style="5" customWidth="1"/>
    <col min="8" max="8" width="19.7109375" style="5" customWidth="1"/>
    <col min="9" max="9" width="18.85546875" style="5" customWidth="1"/>
    <col min="10" max="10" width="18.140625" style="5" customWidth="1"/>
    <col min="11" max="11" width="15.140625" style="5" customWidth="1"/>
    <col min="12" max="12" width="11.42578125" style="5" customWidth="1"/>
    <col min="13" max="16384" width="11.42578125" style="5" hidden="1"/>
  </cols>
  <sheetData>
    <row r="1" spans="2:21" s="446" customFormat="1" ht="27.75" customHeight="1" x14ac:dyDescent="0.25">
      <c r="B1" s="536" t="s">
        <v>171</v>
      </c>
      <c r="C1" s="536"/>
      <c r="D1" s="536"/>
      <c r="E1" s="536"/>
      <c r="F1" s="536"/>
      <c r="G1" s="536"/>
      <c r="H1" s="536"/>
      <c r="I1" s="536"/>
      <c r="J1" s="494" t="s">
        <v>485</v>
      </c>
      <c r="K1" s="492" t="s">
        <v>491</v>
      </c>
      <c r="L1" s="448"/>
    </row>
    <row r="2" spans="2:21" s="446" customFormat="1" ht="27.75" customHeight="1" x14ac:dyDescent="0.25">
      <c r="B2" s="536"/>
      <c r="C2" s="536"/>
      <c r="D2" s="536"/>
      <c r="E2" s="536"/>
      <c r="F2" s="536"/>
      <c r="G2" s="536"/>
      <c r="H2" s="536"/>
      <c r="I2" s="536"/>
      <c r="J2" s="494" t="s">
        <v>486</v>
      </c>
      <c r="K2" s="492">
        <v>1</v>
      </c>
      <c r="L2" s="448"/>
    </row>
    <row r="3" spans="2:21" s="446" customFormat="1" ht="27.75" customHeight="1" x14ac:dyDescent="0.25">
      <c r="B3" s="536"/>
      <c r="C3" s="536"/>
      <c r="D3" s="536"/>
      <c r="E3" s="536"/>
      <c r="F3" s="536"/>
      <c r="G3" s="536"/>
      <c r="H3" s="536"/>
      <c r="I3" s="536"/>
      <c r="J3" s="494" t="s">
        <v>499</v>
      </c>
      <c r="K3" s="493">
        <v>44573</v>
      </c>
      <c r="L3" s="449"/>
    </row>
    <row r="4" spans="2:21" ht="15" customHeight="1" thickBot="1" x14ac:dyDescent="0.25">
      <c r="B4" s="5"/>
      <c r="C4" s="5"/>
      <c r="D4" s="5"/>
      <c r="E4" s="5"/>
      <c r="F4" s="5"/>
      <c r="J4" s="551"/>
      <c r="K4" s="551"/>
      <c r="L4" s="91"/>
    </row>
    <row r="5" spans="2:21" s="14" customFormat="1" ht="24" customHeight="1" thickBot="1" x14ac:dyDescent="0.3">
      <c r="B5" s="15" t="s">
        <v>8</v>
      </c>
      <c r="C5" s="16" t="s">
        <v>9</v>
      </c>
      <c r="D5" s="145"/>
      <c r="E5" s="16"/>
      <c r="F5" s="16"/>
      <c r="G5" s="146" t="s">
        <v>10</v>
      </c>
      <c r="H5" s="630" t="s">
        <v>11</v>
      </c>
      <c r="I5" s="630"/>
      <c r="J5" s="630"/>
      <c r="K5" s="631"/>
      <c r="L5" s="1"/>
      <c r="M5" s="10"/>
      <c r="N5" s="11"/>
      <c r="O5" s="11"/>
      <c r="P5" s="12"/>
      <c r="Q5" s="13"/>
      <c r="R5" s="13"/>
      <c r="S5" s="11"/>
      <c r="T5" s="11"/>
      <c r="U5" s="11"/>
    </row>
    <row r="6" spans="2:21" s="23" customFormat="1" ht="24" customHeight="1" thickBot="1" x14ac:dyDescent="0.3">
      <c r="B6" s="125" t="s">
        <v>12</v>
      </c>
      <c r="C6" s="177" t="s">
        <v>13</v>
      </c>
      <c r="D6" s="178" t="s">
        <v>14</v>
      </c>
      <c r="E6" s="639" t="s">
        <v>13</v>
      </c>
      <c r="F6" s="639"/>
      <c r="G6" s="152" t="s">
        <v>0</v>
      </c>
      <c r="H6" s="179" t="s">
        <v>15</v>
      </c>
      <c r="I6" s="126" t="s">
        <v>16</v>
      </c>
      <c r="J6" s="92"/>
      <c r="K6" s="180" t="s">
        <v>456</v>
      </c>
      <c r="L6" s="1"/>
      <c r="M6" s="21" t="s">
        <v>17</v>
      </c>
      <c r="N6" s="22"/>
      <c r="O6" s="12"/>
      <c r="P6" s="12"/>
      <c r="Q6" s="11"/>
      <c r="R6" s="11"/>
      <c r="S6" s="11"/>
    </row>
    <row r="7" spans="2:21" s="23" customFormat="1" ht="14.25" customHeight="1" thickBot="1" x14ac:dyDescent="0.3">
      <c r="B7" s="24"/>
      <c r="C7" s="25"/>
      <c r="D7" s="25"/>
      <c r="E7" s="25"/>
      <c r="F7" s="26"/>
      <c r="G7" s="25"/>
      <c r="H7" s="25"/>
      <c r="I7" s="27"/>
      <c r="J7" s="28"/>
      <c r="K7" s="29"/>
      <c r="L7" s="1"/>
      <c r="M7" s="30"/>
      <c r="N7" s="22"/>
      <c r="O7" s="12"/>
      <c r="P7" s="12"/>
      <c r="Q7" s="11"/>
      <c r="R7" s="11"/>
      <c r="S7" s="11"/>
    </row>
    <row r="8" spans="2:21" ht="22.5" customHeight="1" thickBot="1" x14ac:dyDescent="0.25">
      <c r="B8" s="627" t="s">
        <v>18</v>
      </c>
      <c r="C8" s="628"/>
      <c r="D8" s="628"/>
      <c r="E8" s="628"/>
      <c r="F8" s="628"/>
      <c r="G8" s="628"/>
      <c r="H8" s="628"/>
      <c r="I8" s="628"/>
      <c r="J8" s="628"/>
      <c r="K8" s="629"/>
      <c r="L8" s="1"/>
    </row>
    <row r="9" spans="2:21" ht="20.25" customHeight="1" x14ac:dyDescent="0.2">
      <c r="B9" s="640" t="s">
        <v>172</v>
      </c>
      <c r="C9" s="641"/>
      <c r="D9" s="641"/>
      <c r="E9" s="641"/>
      <c r="F9" s="641"/>
      <c r="G9" s="641"/>
      <c r="H9" s="641"/>
      <c r="I9" s="641"/>
      <c r="J9" s="641"/>
      <c r="K9" s="642"/>
    </row>
    <row r="10" spans="2:21" ht="20.25" customHeight="1" x14ac:dyDescent="0.2">
      <c r="B10" s="495"/>
      <c r="C10" s="496"/>
      <c r="D10" s="496"/>
      <c r="E10" s="496"/>
      <c r="F10" s="496"/>
      <c r="G10" s="496"/>
      <c r="H10" s="496"/>
      <c r="I10" s="496"/>
      <c r="J10" s="496"/>
      <c r="K10" s="497"/>
    </row>
    <row r="11" spans="2:21" ht="19.5" customHeight="1" x14ac:dyDescent="0.2">
      <c r="B11" s="31" t="s">
        <v>20</v>
      </c>
      <c r="C11" s="5"/>
      <c r="D11" s="5"/>
      <c r="E11" s="5"/>
      <c r="F11" s="5"/>
      <c r="K11" s="32"/>
    </row>
    <row r="12" spans="2:21" ht="33.75" customHeight="1" x14ac:dyDescent="0.2">
      <c r="B12" s="643" t="s">
        <v>173</v>
      </c>
      <c r="C12" s="644"/>
      <c r="D12" s="644"/>
      <c r="E12" s="644"/>
      <c r="F12" s="644"/>
      <c r="G12" s="644"/>
      <c r="H12" s="644"/>
      <c r="I12" s="644"/>
      <c r="J12" s="644"/>
      <c r="K12" s="645"/>
    </row>
    <row r="13" spans="2:21" ht="20.25" customHeight="1" x14ac:dyDescent="0.2">
      <c r="B13" s="646" t="s">
        <v>174</v>
      </c>
      <c r="C13" s="647"/>
      <c r="D13" s="270"/>
      <c r="E13" s="270"/>
      <c r="F13" s="270"/>
      <c r="G13" s="270"/>
      <c r="H13" s="270"/>
      <c r="I13" s="270"/>
      <c r="J13" s="270"/>
      <c r="K13" s="278"/>
    </row>
    <row r="14" spans="2:21" ht="20.25" customHeight="1" x14ac:dyDescent="0.2">
      <c r="B14" s="646" t="s">
        <v>175</v>
      </c>
      <c r="C14" s="647"/>
      <c r="D14" s="270"/>
      <c r="E14" s="270"/>
      <c r="F14" s="270"/>
      <c r="G14" s="270"/>
      <c r="H14" s="270"/>
      <c r="I14" s="270"/>
      <c r="J14" s="270"/>
      <c r="K14" s="278"/>
    </row>
    <row r="15" spans="2:21" ht="20.25" customHeight="1" x14ac:dyDescent="0.2">
      <c r="B15" s="646" t="s">
        <v>176</v>
      </c>
      <c r="C15" s="647"/>
      <c r="D15" s="270"/>
      <c r="E15" s="270"/>
      <c r="F15" s="270"/>
      <c r="G15" s="270"/>
      <c r="H15" s="270"/>
      <c r="I15" s="270"/>
      <c r="J15" s="270"/>
      <c r="K15" s="278"/>
    </row>
    <row r="16" spans="2:21" s="37" customFormat="1" ht="20.25" customHeight="1" x14ac:dyDescent="0.25">
      <c r="B16" s="182"/>
      <c r="C16" s="4"/>
      <c r="D16" s="4"/>
      <c r="E16" s="4"/>
      <c r="F16" s="4"/>
      <c r="G16" s="4"/>
      <c r="H16" s="4"/>
      <c r="I16" s="4"/>
      <c r="J16" s="4"/>
      <c r="K16" s="181"/>
    </row>
    <row r="17" spans="2:12" ht="22.5" customHeight="1" x14ac:dyDescent="0.2">
      <c r="B17" s="648" t="s">
        <v>177</v>
      </c>
      <c r="C17" s="649"/>
      <c r="D17" s="649"/>
      <c r="E17" s="649"/>
      <c r="F17" s="649"/>
      <c r="G17" s="649"/>
      <c r="H17" s="649"/>
      <c r="I17" s="649"/>
      <c r="J17" s="649"/>
      <c r="K17" s="650"/>
      <c r="L17" s="37"/>
    </row>
    <row r="18" spans="2:12" ht="15" customHeight="1" thickBot="1" x14ac:dyDescent="0.25">
      <c r="B18" s="35"/>
      <c r="C18" s="37"/>
      <c r="D18" s="37"/>
      <c r="E18" s="37"/>
      <c r="F18" s="5"/>
      <c r="K18" s="32"/>
      <c r="L18" s="37"/>
    </row>
    <row r="19" spans="2:12" ht="14.25" customHeight="1" x14ac:dyDescent="0.2">
      <c r="B19" s="634" t="s">
        <v>178</v>
      </c>
      <c r="C19" s="635"/>
      <c r="D19" s="636"/>
      <c r="E19" s="637">
        <v>23449882</v>
      </c>
      <c r="F19" s="37"/>
      <c r="K19" s="32"/>
      <c r="L19" s="37"/>
    </row>
    <row r="20" spans="2:12" ht="15" thickBot="1" x14ac:dyDescent="0.25">
      <c r="B20" s="634"/>
      <c r="C20" s="635"/>
      <c r="D20" s="636"/>
      <c r="E20" s="638"/>
      <c r="F20" s="5"/>
      <c r="K20" s="32"/>
    </row>
    <row r="21" spans="2:12" ht="15" thickBot="1" x14ac:dyDescent="0.25">
      <c r="B21" s="42"/>
      <c r="C21" s="5"/>
      <c r="D21" s="5"/>
      <c r="E21" s="5"/>
      <c r="F21" s="5"/>
      <c r="K21" s="32"/>
    </row>
    <row r="22" spans="2:12" ht="16.5" customHeight="1" x14ac:dyDescent="0.2">
      <c r="B22" s="452" t="s">
        <v>179</v>
      </c>
      <c r="C22" s="628" t="s">
        <v>180</v>
      </c>
      <c r="D22" s="628"/>
      <c r="E22" s="454" t="s">
        <v>181</v>
      </c>
      <c r="F22" s="467" t="s">
        <v>182</v>
      </c>
      <c r="G22" s="468" t="s">
        <v>183</v>
      </c>
      <c r="K22" s="32"/>
    </row>
    <row r="23" spans="2:12" ht="16.5" customHeight="1" x14ac:dyDescent="0.2">
      <c r="B23" s="183">
        <v>15101</v>
      </c>
      <c r="C23" s="632" t="s">
        <v>184</v>
      </c>
      <c r="D23" s="632"/>
      <c r="E23" s="184" t="s">
        <v>185</v>
      </c>
      <c r="F23" s="185">
        <v>1078200.297</v>
      </c>
      <c r="G23" s="186">
        <v>0</v>
      </c>
      <c r="K23" s="32"/>
    </row>
    <row r="24" spans="2:12" ht="16.5" customHeight="1" x14ac:dyDescent="0.2">
      <c r="B24" s="183">
        <v>15102</v>
      </c>
      <c r="C24" s="632" t="s">
        <v>184</v>
      </c>
      <c r="D24" s="632"/>
      <c r="E24" s="184" t="s">
        <v>186</v>
      </c>
      <c r="F24" s="185">
        <v>4819.8</v>
      </c>
      <c r="G24" s="186">
        <v>0</v>
      </c>
      <c r="K24" s="32"/>
    </row>
    <row r="25" spans="2:12" ht="16.5" customHeight="1" x14ac:dyDescent="0.2">
      <c r="B25" s="183">
        <v>15136</v>
      </c>
      <c r="C25" s="632" t="s">
        <v>184</v>
      </c>
      <c r="D25" s="632"/>
      <c r="E25" s="184" t="s">
        <v>185</v>
      </c>
      <c r="F25" s="185">
        <v>1920173.581</v>
      </c>
      <c r="G25" s="186">
        <v>149841.421</v>
      </c>
      <c r="K25" s="32"/>
    </row>
    <row r="26" spans="2:12" ht="16.5" customHeight="1" x14ac:dyDescent="0.2">
      <c r="B26" s="183">
        <v>15137</v>
      </c>
      <c r="C26" s="632" t="s">
        <v>184</v>
      </c>
      <c r="D26" s="632"/>
      <c r="E26" s="184" t="s">
        <v>185</v>
      </c>
      <c r="F26" s="185">
        <v>306457.864</v>
      </c>
      <c r="G26" s="186">
        <v>24565.746999999999</v>
      </c>
      <c r="K26" s="32"/>
    </row>
    <row r="27" spans="2:12" ht="16.5" customHeight="1" x14ac:dyDescent="0.2">
      <c r="B27" s="183">
        <v>15138</v>
      </c>
      <c r="C27" s="632" t="s">
        <v>184</v>
      </c>
      <c r="D27" s="632"/>
      <c r="E27" s="184" t="s">
        <v>185</v>
      </c>
      <c r="F27" s="185">
        <v>780739.87600000005</v>
      </c>
      <c r="G27" s="186">
        <v>63185.25</v>
      </c>
      <c r="K27" s="32"/>
    </row>
    <row r="28" spans="2:12" ht="16.5" customHeight="1" x14ac:dyDescent="0.2">
      <c r="B28" s="183">
        <v>15140</v>
      </c>
      <c r="C28" s="632" t="s">
        <v>187</v>
      </c>
      <c r="D28" s="632"/>
      <c r="E28" s="184" t="s">
        <v>188</v>
      </c>
      <c r="F28" s="185">
        <v>7.33</v>
      </c>
      <c r="G28" s="186">
        <v>168.58579</v>
      </c>
      <c r="K28" s="32"/>
    </row>
    <row r="29" spans="2:12" ht="16.5" customHeight="1" x14ac:dyDescent="0.2">
      <c r="B29" s="183">
        <v>15147</v>
      </c>
      <c r="C29" s="632" t="s">
        <v>184</v>
      </c>
      <c r="D29" s="632"/>
      <c r="E29" s="184" t="s">
        <v>185</v>
      </c>
      <c r="F29" s="185">
        <v>159706.60200000001</v>
      </c>
      <c r="G29" s="186">
        <v>12019.036</v>
      </c>
      <c r="K29" s="32"/>
    </row>
    <row r="30" spans="2:12" ht="16.5" customHeight="1" x14ac:dyDescent="0.2">
      <c r="B30" s="183">
        <v>15151</v>
      </c>
      <c r="C30" s="632" t="s">
        <v>184</v>
      </c>
      <c r="D30" s="632"/>
      <c r="E30" s="184" t="s">
        <v>185</v>
      </c>
      <c r="F30" s="185">
        <v>89906.898000000001</v>
      </c>
      <c r="G30" s="186">
        <v>6980.0609999999997</v>
      </c>
      <c r="K30" s="32"/>
    </row>
    <row r="31" spans="2:12" ht="16.5" customHeight="1" x14ac:dyDescent="0.2">
      <c r="B31" s="183">
        <v>15155</v>
      </c>
      <c r="C31" s="632" t="s">
        <v>184</v>
      </c>
      <c r="D31" s="632"/>
      <c r="E31" s="184" t="s">
        <v>185</v>
      </c>
      <c r="F31" s="185">
        <v>45360.442000000003</v>
      </c>
      <c r="G31" s="186">
        <v>0</v>
      </c>
      <c r="K31" s="32"/>
    </row>
    <row r="32" spans="2:12" ht="16.5" customHeight="1" x14ac:dyDescent="0.2">
      <c r="B32" s="183">
        <v>15181</v>
      </c>
      <c r="C32" s="632" t="s">
        <v>184</v>
      </c>
      <c r="D32" s="632"/>
      <c r="E32" s="184" t="s">
        <v>185</v>
      </c>
      <c r="F32" s="185">
        <v>12096.075999999999</v>
      </c>
      <c r="G32" s="186">
        <v>1028.171</v>
      </c>
      <c r="K32" s="32"/>
    </row>
    <row r="33" spans="2:11" ht="16.5" customHeight="1" x14ac:dyDescent="0.2">
      <c r="B33" s="183">
        <v>15182</v>
      </c>
      <c r="C33" s="632" t="s">
        <v>184</v>
      </c>
      <c r="D33" s="632"/>
      <c r="E33" s="184" t="s">
        <v>185</v>
      </c>
      <c r="F33" s="185">
        <v>311309.18</v>
      </c>
      <c r="G33" s="186">
        <v>24627.082999999999</v>
      </c>
      <c r="K33" s="32"/>
    </row>
    <row r="34" spans="2:11" ht="16.5" customHeight="1" x14ac:dyDescent="0.2">
      <c r="B34" s="183">
        <v>15183</v>
      </c>
      <c r="C34" s="632" t="s">
        <v>184</v>
      </c>
      <c r="D34" s="632"/>
      <c r="E34" s="184" t="s">
        <v>185</v>
      </c>
      <c r="F34" s="185">
        <v>82649.661999999997</v>
      </c>
      <c r="G34" s="186">
        <v>6637.8190000000004</v>
      </c>
      <c r="K34" s="32"/>
    </row>
    <row r="35" spans="2:11" ht="16.5" customHeight="1" x14ac:dyDescent="0.2">
      <c r="B35" s="183">
        <v>15184</v>
      </c>
      <c r="C35" s="632" t="s">
        <v>184</v>
      </c>
      <c r="D35" s="632"/>
      <c r="E35" s="184" t="s">
        <v>185</v>
      </c>
      <c r="F35" s="185">
        <v>2230013.824</v>
      </c>
      <c r="G35" s="186">
        <v>173590.58199999999</v>
      </c>
      <c r="K35" s="32"/>
    </row>
    <row r="36" spans="2:11" ht="16.5" customHeight="1" x14ac:dyDescent="0.2">
      <c r="B36" s="183">
        <v>15185</v>
      </c>
      <c r="C36" s="632" t="s">
        <v>184</v>
      </c>
      <c r="D36" s="632"/>
      <c r="E36" s="184" t="s">
        <v>185</v>
      </c>
      <c r="F36" s="185">
        <v>760258.99699999997</v>
      </c>
      <c r="G36" s="186">
        <v>0</v>
      </c>
      <c r="K36" s="32"/>
    </row>
    <row r="37" spans="2:11" ht="16.5" customHeight="1" x14ac:dyDescent="0.2">
      <c r="B37" s="183">
        <v>15186</v>
      </c>
      <c r="C37" s="632" t="s">
        <v>184</v>
      </c>
      <c r="D37" s="632"/>
      <c r="E37" s="184" t="s">
        <v>186</v>
      </c>
      <c r="F37" s="185">
        <v>161507.318</v>
      </c>
      <c r="G37" s="186">
        <v>0</v>
      </c>
      <c r="K37" s="32"/>
    </row>
    <row r="38" spans="2:11" ht="16.5" customHeight="1" x14ac:dyDescent="0.2">
      <c r="B38" s="183">
        <v>15187</v>
      </c>
      <c r="C38" s="632" t="s">
        <v>189</v>
      </c>
      <c r="D38" s="632"/>
      <c r="E38" s="184" t="s">
        <v>190</v>
      </c>
      <c r="F38" s="185">
        <v>55307.048000000003</v>
      </c>
      <c r="G38" s="186">
        <v>0</v>
      </c>
      <c r="K38" s="32"/>
    </row>
    <row r="39" spans="2:11" ht="16.5" customHeight="1" x14ac:dyDescent="0.2">
      <c r="B39" s="183">
        <v>15188</v>
      </c>
      <c r="C39" s="632" t="s">
        <v>189</v>
      </c>
      <c r="D39" s="632"/>
      <c r="E39" s="184" t="s">
        <v>186</v>
      </c>
      <c r="F39" s="185">
        <v>47945.052000000003</v>
      </c>
      <c r="G39" s="186">
        <v>0</v>
      </c>
      <c r="K39" s="32"/>
    </row>
    <row r="40" spans="2:11" ht="16.5" customHeight="1" x14ac:dyDescent="0.2">
      <c r="B40" s="183">
        <v>15189</v>
      </c>
      <c r="C40" s="632" t="s">
        <v>191</v>
      </c>
      <c r="D40" s="632"/>
      <c r="E40" s="184" t="s">
        <v>192</v>
      </c>
      <c r="F40" s="185">
        <v>1843.82</v>
      </c>
      <c r="G40" s="186">
        <v>0</v>
      </c>
      <c r="K40" s="32"/>
    </row>
    <row r="41" spans="2:11" ht="16.5" customHeight="1" x14ac:dyDescent="0.2">
      <c r="B41" s="183">
        <v>15190</v>
      </c>
      <c r="C41" s="632" t="s">
        <v>193</v>
      </c>
      <c r="D41" s="632"/>
      <c r="E41" s="184" t="s">
        <v>192</v>
      </c>
      <c r="F41" s="185">
        <v>66931.422000000006</v>
      </c>
      <c r="G41" s="186">
        <v>0</v>
      </c>
      <c r="K41" s="32"/>
    </row>
    <row r="42" spans="2:11" ht="16.5" customHeight="1" x14ac:dyDescent="0.2">
      <c r="B42" s="183">
        <v>15191</v>
      </c>
      <c r="C42" s="632" t="s">
        <v>193</v>
      </c>
      <c r="D42" s="632"/>
      <c r="E42" s="184" t="s">
        <v>186</v>
      </c>
      <c r="F42" s="185">
        <v>103940.6</v>
      </c>
      <c r="G42" s="186">
        <v>0</v>
      </c>
      <c r="K42" s="32"/>
    </row>
    <row r="43" spans="2:11" ht="16.5" customHeight="1" x14ac:dyDescent="0.2">
      <c r="B43" s="183">
        <v>15194</v>
      </c>
      <c r="C43" s="632" t="s">
        <v>184</v>
      </c>
      <c r="D43" s="632"/>
      <c r="E43" s="184" t="s">
        <v>190</v>
      </c>
      <c r="F43" s="185">
        <v>9465.9830000000002</v>
      </c>
      <c r="G43" s="186">
        <v>0</v>
      </c>
      <c r="K43" s="32"/>
    </row>
    <row r="44" spans="2:11" ht="16.5" customHeight="1" x14ac:dyDescent="0.2">
      <c r="B44" s="183">
        <v>15200</v>
      </c>
      <c r="C44" s="632" t="s">
        <v>194</v>
      </c>
      <c r="D44" s="632"/>
      <c r="E44" s="184" t="s">
        <v>195</v>
      </c>
      <c r="F44" s="185">
        <v>0</v>
      </c>
      <c r="G44" s="186">
        <v>6194884.3430000003</v>
      </c>
      <c r="K44" s="32"/>
    </row>
    <row r="45" spans="2:11" ht="16.5" customHeight="1" x14ac:dyDescent="0.2">
      <c r="B45" s="183">
        <v>15205</v>
      </c>
      <c r="C45" s="632" t="s">
        <v>196</v>
      </c>
      <c r="D45" s="632"/>
      <c r="E45" s="184" t="s">
        <v>197</v>
      </c>
      <c r="F45" s="185">
        <v>0</v>
      </c>
      <c r="G45" s="186">
        <v>922.5</v>
      </c>
      <c r="K45" s="32"/>
    </row>
    <row r="46" spans="2:11" ht="16.5" customHeight="1" x14ac:dyDescent="0.2">
      <c r="B46" s="183">
        <v>15336</v>
      </c>
      <c r="C46" s="632" t="s">
        <v>184</v>
      </c>
      <c r="D46" s="632"/>
      <c r="E46" s="184" t="s">
        <v>190</v>
      </c>
      <c r="F46" s="185">
        <v>125195.34</v>
      </c>
      <c r="G46" s="186">
        <v>0</v>
      </c>
      <c r="K46" s="32"/>
    </row>
    <row r="47" spans="2:11" ht="16.5" customHeight="1" x14ac:dyDescent="0.2">
      <c r="B47" s="183">
        <v>15337</v>
      </c>
      <c r="C47" s="632" t="s">
        <v>184</v>
      </c>
      <c r="D47" s="632"/>
      <c r="E47" s="184" t="s">
        <v>186</v>
      </c>
      <c r="F47" s="185">
        <v>3004.4050000000002</v>
      </c>
      <c r="G47" s="186">
        <v>0</v>
      </c>
      <c r="K47" s="32"/>
    </row>
    <row r="48" spans="2:11" ht="16.5" customHeight="1" x14ac:dyDescent="0.2">
      <c r="B48" s="183">
        <v>15338</v>
      </c>
      <c r="C48" s="632" t="s">
        <v>184</v>
      </c>
      <c r="D48" s="632"/>
      <c r="E48" s="184" t="s">
        <v>190</v>
      </c>
      <c r="F48" s="185">
        <v>1422.9849999999999</v>
      </c>
      <c r="G48" s="186">
        <v>0</v>
      </c>
      <c r="K48" s="32"/>
    </row>
    <row r="49" spans="2:11" ht="16.5" customHeight="1" x14ac:dyDescent="0.2">
      <c r="B49" s="183">
        <v>15339</v>
      </c>
      <c r="C49" s="632" t="s">
        <v>184</v>
      </c>
      <c r="D49" s="632"/>
      <c r="E49" s="184" t="s">
        <v>190</v>
      </c>
      <c r="F49" s="185">
        <v>1465.347</v>
      </c>
      <c r="G49" s="186">
        <v>0</v>
      </c>
      <c r="K49" s="32"/>
    </row>
    <row r="50" spans="2:11" ht="16.5" customHeight="1" x14ac:dyDescent="0.2">
      <c r="B50" s="183">
        <v>15347</v>
      </c>
      <c r="C50" s="632" t="s">
        <v>184</v>
      </c>
      <c r="D50" s="632"/>
      <c r="E50" s="184" t="s">
        <v>190</v>
      </c>
      <c r="F50" s="185">
        <v>2787.7</v>
      </c>
      <c r="G50" s="186">
        <v>0</v>
      </c>
      <c r="K50" s="32"/>
    </row>
    <row r="51" spans="2:11" ht="16.5" customHeight="1" x14ac:dyDescent="0.2">
      <c r="B51" s="183">
        <v>15348</v>
      </c>
      <c r="C51" s="632" t="s">
        <v>184</v>
      </c>
      <c r="D51" s="632"/>
      <c r="E51" s="184" t="s">
        <v>185</v>
      </c>
      <c r="F51" s="185">
        <v>158336.878</v>
      </c>
      <c r="G51" s="186">
        <v>0</v>
      </c>
      <c r="K51" s="32"/>
    </row>
    <row r="52" spans="2:11" ht="16.5" customHeight="1" x14ac:dyDescent="0.2">
      <c r="B52" s="183">
        <v>15350</v>
      </c>
      <c r="C52" s="632" t="s">
        <v>184</v>
      </c>
      <c r="D52" s="632"/>
      <c r="E52" s="184" t="s">
        <v>190</v>
      </c>
      <c r="F52" s="185">
        <v>292.8</v>
      </c>
      <c r="G52" s="186">
        <v>0</v>
      </c>
      <c r="K52" s="32"/>
    </row>
    <row r="53" spans="2:11" ht="16.5" customHeight="1" x14ac:dyDescent="0.2">
      <c r="B53" s="183">
        <v>15351</v>
      </c>
      <c r="C53" s="632" t="s">
        <v>184</v>
      </c>
      <c r="D53" s="632"/>
      <c r="E53" s="184" t="s">
        <v>190</v>
      </c>
      <c r="F53" s="185">
        <v>2206.3519999999999</v>
      </c>
      <c r="G53" s="186">
        <v>0</v>
      </c>
      <c r="K53" s="32"/>
    </row>
    <row r="54" spans="2:11" ht="16.5" customHeight="1" x14ac:dyDescent="0.2">
      <c r="B54" s="183">
        <v>15381</v>
      </c>
      <c r="C54" s="632" t="s">
        <v>184</v>
      </c>
      <c r="D54" s="632"/>
      <c r="E54" s="184" t="s">
        <v>190</v>
      </c>
      <c r="F54" s="185">
        <v>400</v>
      </c>
      <c r="G54" s="186">
        <v>0</v>
      </c>
      <c r="K54" s="32"/>
    </row>
    <row r="55" spans="2:11" ht="16.5" customHeight="1" x14ac:dyDescent="0.2">
      <c r="B55" s="183">
        <v>221038</v>
      </c>
      <c r="C55" s="632" t="s">
        <v>187</v>
      </c>
      <c r="D55" s="632"/>
      <c r="E55" s="184" t="s">
        <v>198</v>
      </c>
      <c r="F55" s="185">
        <v>0</v>
      </c>
      <c r="G55" s="186">
        <v>601.6</v>
      </c>
      <c r="K55" s="32"/>
    </row>
    <row r="56" spans="2:11" ht="16.5" customHeight="1" x14ac:dyDescent="0.2">
      <c r="B56" s="183">
        <v>221040</v>
      </c>
      <c r="C56" s="632" t="s">
        <v>187</v>
      </c>
      <c r="D56" s="632"/>
      <c r="E56" s="184" t="s">
        <v>198</v>
      </c>
      <c r="F56" s="185">
        <v>0</v>
      </c>
      <c r="G56" s="186">
        <v>270</v>
      </c>
      <c r="K56" s="32"/>
    </row>
    <row r="57" spans="2:11" ht="16.5" customHeight="1" x14ac:dyDescent="0.2">
      <c r="B57" s="183">
        <v>151101</v>
      </c>
      <c r="C57" s="632" t="s">
        <v>184</v>
      </c>
      <c r="D57" s="632"/>
      <c r="E57" s="184" t="s">
        <v>186</v>
      </c>
      <c r="F57" s="185">
        <v>1283595.433</v>
      </c>
      <c r="G57" s="186">
        <v>0</v>
      </c>
      <c r="K57" s="32"/>
    </row>
    <row r="58" spans="2:11" ht="16.5" customHeight="1" x14ac:dyDescent="0.2">
      <c r="B58" s="183">
        <v>221111</v>
      </c>
      <c r="C58" s="632" t="s">
        <v>199</v>
      </c>
      <c r="D58" s="632"/>
      <c r="E58" s="184" t="s">
        <v>198</v>
      </c>
      <c r="F58" s="185">
        <v>0</v>
      </c>
      <c r="G58" s="186">
        <v>104801.334</v>
      </c>
      <c r="K58" s="32"/>
    </row>
    <row r="59" spans="2:11" ht="16.5" customHeight="1" x14ac:dyDescent="0.2">
      <c r="B59" s="183">
        <v>221112</v>
      </c>
      <c r="C59" s="632" t="s">
        <v>200</v>
      </c>
      <c r="D59" s="632"/>
      <c r="E59" s="184" t="s">
        <v>201</v>
      </c>
      <c r="F59" s="185">
        <v>0</v>
      </c>
      <c r="G59" s="186">
        <v>889085.21799999999</v>
      </c>
      <c r="K59" s="32"/>
    </row>
    <row r="60" spans="2:11" ht="16.5" customHeight="1" x14ac:dyDescent="0.2">
      <c r="B60" s="183">
        <v>221115</v>
      </c>
      <c r="C60" s="632" t="s">
        <v>202</v>
      </c>
      <c r="D60" s="632"/>
      <c r="E60" s="184" t="s">
        <v>201</v>
      </c>
      <c r="F60" s="185">
        <v>0</v>
      </c>
      <c r="G60" s="186">
        <v>1580577.879</v>
      </c>
      <c r="K60" s="32"/>
    </row>
    <row r="61" spans="2:11" ht="16.5" customHeight="1" x14ac:dyDescent="0.2">
      <c r="B61" s="183">
        <v>221116</v>
      </c>
      <c r="C61" s="632" t="s">
        <v>203</v>
      </c>
      <c r="D61" s="632"/>
      <c r="E61" s="184" t="s">
        <v>204</v>
      </c>
      <c r="F61" s="185">
        <v>215128.99799999999</v>
      </c>
      <c r="G61" s="186">
        <v>0</v>
      </c>
      <c r="K61" s="32"/>
    </row>
    <row r="62" spans="2:11" ht="16.5" customHeight="1" x14ac:dyDescent="0.2">
      <c r="B62" s="183">
        <v>221138</v>
      </c>
      <c r="C62" s="632" t="s">
        <v>187</v>
      </c>
      <c r="D62" s="632"/>
      <c r="E62" s="184" t="s">
        <v>185</v>
      </c>
      <c r="F62" s="185">
        <v>13.875999999999999</v>
      </c>
      <c r="G62" s="186">
        <v>163.25332999999998</v>
      </c>
      <c r="K62" s="32"/>
    </row>
    <row r="63" spans="2:11" ht="16.5" customHeight="1" x14ac:dyDescent="0.2">
      <c r="B63" s="183">
        <v>221139</v>
      </c>
      <c r="C63" s="632" t="s">
        <v>205</v>
      </c>
      <c r="D63" s="632"/>
      <c r="E63" s="184" t="s">
        <v>198</v>
      </c>
      <c r="F63" s="185">
        <v>0</v>
      </c>
      <c r="G63" s="186">
        <v>172794.43599999999</v>
      </c>
      <c r="K63" s="32"/>
    </row>
    <row r="64" spans="2:11" ht="16.5" customHeight="1" x14ac:dyDescent="0.2">
      <c r="B64" s="183">
        <v>221141</v>
      </c>
      <c r="C64" s="632" t="s">
        <v>206</v>
      </c>
      <c r="D64" s="632"/>
      <c r="E64" s="184" t="s">
        <v>198</v>
      </c>
      <c r="F64" s="185">
        <v>0</v>
      </c>
      <c r="G64" s="186">
        <v>41163.237000000001</v>
      </c>
      <c r="K64" s="32"/>
    </row>
    <row r="65" spans="2:11" ht="16.5" customHeight="1" x14ac:dyDescent="0.2">
      <c r="B65" s="183">
        <v>221142</v>
      </c>
      <c r="C65" s="632" t="s">
        <v>187</v>
      </c>
      <c r="D65" s="632"/>
      <c r="E65" s="184" t="s">
        <v>198</v>
      </c>
      <c r="F65" s="185">
        <v>0</v>
      </c>
      <c r="G65" s="186">
        <v>25647.1</v>
      </c>
      <c r="K65" s="32"/>
    </row>
    <row r="66" spans="2:11" ht="16.5" customHeight="1" x14ac:dyDescent="0.2">
      <c r="B66" s="183">
        <v>221401</v>
      </c>
      <c r="C66" s="632" t="s">
        <v>207</v>
      </c>
      <c r="D66" s="632"/>
      <c r="E66" s="184" t="s">
        <v>208</v>
      </c>
      <c r="F66" s="185">
        <v>4432489.3990000002</v>
      </c>
      <c r="G66" s="186">
        <v>0</v>
      </c>
      <c r="K66" s="32"/>
    </row>
    <row r="67" spans="2:11" ht="16.5" customHeight="1" x14ac:dyDescent="0.2">
      <c r="B67" s="183">
        <v>221402</v>
      </c>
      <c r="C67" s="632" t="s">
        <v>209</v>
      </c>
      <c r="D67" s="632"/>
      <c r="E67" s="184" t="s">
        <v>208</v>
      </c>
      <c r="F67" s="185">
        <v>494224.91200000001</v>
      </c>
      <c r="G67" s="186">
        <v>0</v>
      </c>
      <c r="K67" s="32"/>
    </row>
    <row r="68" spans="2:11" ht="16.5" customHeight="1" x14ac:dyDescent="0.2">
      <c r="B68" s="183">
        <v>221403</v>
      </c>
      <c r="C68" s="632" t="s">
        <v>209</v>
      </c>
      <c r="D68" s="632"/>
      <c r="E68" s="184" t="s">
        <v>208</v>
      </c>
      <c r="F68" s="185">
        <v>694187.57299999997</v>
      </c>
      <c r="G68" s="186">
        <v>0</v>
      </c>
      <c r="K68" s="32"/>
    </row>
    <row r="69" spans="2:11" ht="16.5" customHeight="1" x14ac:dyDescent="0.2">
      <c r="B69" s="183">
        <v>221405</v>
      </c>
      <c r="C69" s="632" t="s">
        <v>210</v>
      </c>
      <c r="D69" s="632"/>
      <c r="E69" s="184" t="s">
        <v>190</v>
      </c>
      <c r="F69" s="185">
        <v>617153.44499999995</v>
      </c>
      <c r="G69" s="186">
        <v>166822</v>
      </c>
      <c r="K69" s="32"/>
    </row>
    <row r="70" spans="2:11" ht="16.5" customHeight="1" x14ac:dyDescent="0.2">
      <c r="B70" s="183">
        <v>221408</v>
      </c>
      <c r="C70" s="632" t="s">
        <v>187</v>
      </c>
      <c r="D70" s="632"/>
      <c r="E70" s="184" t="s">
        <v>211</v>
      </c>
      <c r="F70" s="185">
        <v>0</v>
      </c>
      <c r="G70" s="186">
        <v>4400.5110000000004</v>
      </c>
      <c r="K70" s="32"/>
    </row>
    <row r="71" spans="2:11" ht="16.5" customHeight="1" x14ac:dyDescent="0.2">
      <c r="B71" s="183">
        <v>227001</v>
      </c>
      <c r="C71" s="632" t="s">
        <v>212</v>
      </c>
      <c r="D71" s="632"/>
      <c r="E71" s="184" t="s">
        <v>213</v>
      </c>
      <c r="F71" s="185">
        <v>138984.228</v>
      </c>
      <c r="G71" s="186">
        <v>238584.228</v>
      </c>
      <c r="K71" s="32"/>
    </row>
    <row r="72" spans="2:11" ht="16.5" customHeight="1" x14ac:dyDescent="0.2">
      <c r="B72" s="183">
        <v>417111</v>
      </c>
      <c r="C72" s="632" t="s">
        <v>214</v>
      </c>
      <c r="D72" s="632"/>
      <c r="E72" s="184" t="s">
        <v>215</v>
      </c>
      <c r="F72" s="185">
        <v>0</v>
      </c>
      <c r="G72" s="186">
        <v>1761.25</v>
      </c>
      <c r="K72" s="32"/>
    </row>
    <row r="73" spans="2:11" ht="16.5" customHeight="1" x14ac:dyDescent="0.2">
      <c r="B73" s="183">
        <v>417145</v>
      </c>
      <c r="C73" s="632" t="s">
        <v>214</v>
      </c>
      <c r="D73" s="632"/>
      <c r="E73" s="184" t="s">
        <v>216</v>
      </c>
      <c r="F73" s="185">
        <v>0</v>
      </c>
      <c r="G73" s="186">
        <v>863</v>
      </c>
      <c r="K73" s="32"/>
    </row>
    <row r="74" spans="2:11" ht="16.5" customHeight="1" x14ac:dyDescent="0.2">
      <c r="B74" s="183">
        <v>417161</v>
      </c>
      <c r="C74" s="632" t="s">
        <v>214</v>
      </c>
      <c r="D74" s="632"/>
      <c r="E74" s="184" t="s">
        <v>217</v>
      </c>
      <c r="F74" s="185">
        <v>0</v>
      </c>
      <c r="G74" s="186">
        <v>2358335.7829999998</v>
      </c>
      <c r="K74" s="32"/>
    </row>
    <row r="75" spans="2:11" ht="16.5" customHeight="1" thickBot="1" x14ac:dyDescent="0.25">
      <c r="B75" s="187">
        <v>417171</v>
      </c>
      <c r="C75" s="633" t="s">
        <v>214</v>
      </c>
      <c r="D75" s="633"/>
      <c r="E75" s="188" t="s">
        <v>218</v>
      </c>
      <c r="F75" s="189">
        <v>0</v>
      </c>
      <c r="G75" s="190">
        <v>14200.914000000001</v>
      </c>
      <c r="K75" s="32"/>
    </row>
    <row r="76" spans="2:11" ht="15.75" thickBot="1" x14ac:dyDescent="0.25">
      <c r="B76" s="183"/>
      <c r="C76" s="5"/>
      <c r="D76" s="5"/>
      <c r="E76" s="191" t="s">
        <v>219</v>
      </c>
      <c r="F76" s="192">
        <f>+SUBTOTAL(9,F23:F75)</f>
        <v>16399531.343000004</v>
      </c>
      <c r="G76" s="193">
        <f>+SUBTOTAL(9,G23:G75)</f>
        <v>12258522.342120001</v>
      </c>
      <c r="K76" s="32"/>
    </row>
    <row r="77" spans="2:11" ht="15" thickBot="1" x14ac:dyDescent="0.25">
      <c r="B77" s="42"/>
      <c r="C77" s="5"/>
      <c r="D77" s="5"/>
      <c r="E77" s="74"/>
      <c r="F77" s="5"/>
      <c r="K77" s="32"/>
    </row>
    <row r="78" spans="2:11" ht="15.75" thickBot="1" x14ac:dyDescent="0.25">
      <c r="B78" s="42"/>
      <c r="C78" s="5"/>
      <c r="D78" s="5"/>
      <c r="E78" s="175" t="s">
        <v>169</v>
      </c>
      <c r="F78" s="194">
        <f>+F76+E19</f>
        <v>39849413.343000002</v>
      </c>
      <c r="G78" s="195">
        <f>+G76</f>
        <v>12258522.342120001</v>
      </c>
      <c r="K78" s="32"/>
    </row>
    <row r="79" spans="2:11" ht="15" x14ac:dyDescent="0.2">
      <c r="B79" s="42"/>
      <c r="C79" s="5"/>
      <c r="D79" s="5"/>
      <c r="E79" s="74"/>
      <c r="F79" s="196" t="s">
        <v>220</v>
      </c>
      <c r="G79" s="196" t="s">
        <v>221</v>
      </c>
      <c r="K79" s="32"/>
    </row>
    <row r="80" spans="2:11" ht="15.75" thickBot="1" x14ac:dyDescent="0.25">
      <c r="B80" s="42"/>
      <c r="C80" s="5"/>
      <c r="D80" s="5"/>
      <c r="E80" s="74"/>
      <c r="F80" s="196"/>
      <c r="G80" s="196"/>
      <c r="K80" s="32"/>
    </row>
    <row r="81" spans="2:11" ht="15.75" thickBot="1" x14ac:dyDescent="0.25">
      <c r="B81" s="42"/>
      <c r="C81" s="5"/>
      <c r="D81" s="5"/>
      <c r="E81" s="469" t="s">
        <v>222</v>
      </c>
      <c r="F81" s="470">
        <f>+F78-G78</f>
        <v>27590891.000880003</v>
      </c>
      <c r="K81" s="32"/>
    </row>
    <row r="82" spans="2:11" ht="15" x14ac:dyDescent="0.2">
      <c r="B82" s="42"/>
      <c r="C82" s="5"/>
      <c r="D82" s="5"/>
      <c r="E82" s="5"/>
      <c r="F82" s="196" t="s">
        <v>448</v>
      </c>
      <c r="K82" s="32"/>
    </row>
    <row r="83" spans="2:11" ht="15" thickBot="1" x14ac:dyDescent="0.25">
      <c r="B83" s="42"/>
      <c r="C83" s="5"/>
      <c r="D83" s="5"/>
      <c r="E83" s="5"/>
      <c r="F83" s="5"/>
      <c r="K83" s="32"/>
    </row>
    <row r="84" spans="2:11" ht="15.75" thickBot="1" x14ac:dyDescent="0.3">
      <c r="B84" s="612" t="s">
        <v>64</v>
      </c>
      <c r="C84" s="613"/>
      <c r="D84" s="613"/>
      <c r="E84" s="613"/>
      <c r="F84" s="613"/>
      <c r="G84" s="613"/>
      <c r="H84" s="613"/>
      <c r="I84" s="613"/>
      <c r="J84" s="614"/>
      <c r="K84" s="32"/>
    </row>
    <row r="85" spans="2:11" ht="14.25" x14ac:dyDescent="0.2">
      <c r="B85" s="520" t="s">
        <v>223</v>
      </c>
      <c r="C85" s="521"/>
      <c r="D85" s="521"/>
      <c r="E85" s="521"/>
      <c r="F85" s="521"/>
      <c r="G85" s="521"/>
      <c r="H85" s="521"/>
      <c r="I85" s="521"/>
      <c r="J85" s="554"/>
      <c r="K85" s="32"/>
    </row>
    <row r="86" spans="2:11" ht="15" thickBot="1" x14ac:dyDescent="0.25">
      <c r="B86" s="615"/>
      <c r="C86" s="616"/>
      <c r="D86" s="616"/>
      <c r="E86" s="616"/>
      <c r="F86" s="616"/>
      <c r="G86" s="616"/>
      <c r="H86" s="616"/>
      <c r="I86" s="616"/>
      <c r="J86" s="617"/>
      <c r="K86" s="32"/>
    </row>
    <row r="87" spans="2:11" ht="14.25" x14ac:dyDescent="0.2">
      <c r="B87" s="42"/>
      <c r="C87" s="5"/>
      <c r="D87" s="5"/>
      <c r="E87" s="5"/>
      <c r="F87" s="5"/>
      <c r="K87" s="32"/>
    </row>
    <row r="88" spans="2:11" ht="14.25" x14ac:dyDescent="0.2">
      <c r="B88" s="42"/>
      <c r="C88" s="5"/>
      <c r="D88" s="5"/>
      <c r="E88" s="5"/>
      <c r="F88" s="5"/>
      <c r="K88" s="32"/>
    </row>
    <row r="89" spans="2:11" ht="15" thickBot="1" x14ac:dyDescent="0.25">
      <c r="B89" s="83"/>
      <c r="C89" s="33"/>
      <c r="D89" s="33"/>
      <c r="E89" s="33"/>
      <c r="F89" s="33"/>
      <c r="G89" s="33"/>
      <c r="H89" s="33"/>
      <c r="I89" s="33"/>
      <c r="J89" s="33"/>
      <c r="K89" s="34"/>
    </row>
    <row r="90" spans="2:11" ht="14.25" x14ac:dyDescent="0.2">
      <c r="B90" s="5"/>
      <c r="C90" s="5"/>
      <c r="D90" s="5"/>
      <c r="E90" s="5"/>
      <c r="F90" s="5"/>
    </row>
    <row r="91" spans="2:11" ht="14.25" x14ac:dyDescent="0.2">
      <c r="B91" s="5"/>
      <c r="C91" s="5"/>
      <c r="D91" s="5"/>
      <c r="E91" s="5"/>
      <c r="F91" s="5"/>
    </row>
    <row r="92" spans="2:11" ht="14.25" x14ac:dyDescent="0.2">
      <c r="B92" s="5"/>
      <c r="C92" s="5"/>
      <c r="D92" s="5"/>
      <c r="E92" s="5"/>
      <c r="F92" s="5"/>
    </row>
    <row r="93" spans="2:11" ht="14.25" x14ac:dyDescent="0.2">
      <c r="B93" s="5"/>
      <c r="C93" s="5"/>
      <c r="D93" s="5"/>
      <c r="E93" s="5"/>
      <c r="F93" s="5"/>
    </row>
    <row r="94" spans="2:11" ht="14.25" x14ac:dyDescent="0.2">
      <c r="B94" s="5"/>
      <c r="C94" s="5"/>
      <c r="D94" s="5"/>
      <c r="E94" s="5"/>
      <c r="F94" s="5"/>
    </row>
    <row r="95" spans="2:11" ht="14.25" x14ac:dyDescent="0.2">
      <c r="B95" s="5"/>
      <c r="C95" s="5"/>
      <c r="D95" s="5"/>
      <c r="E95" s="5"/>
      <c r="F95" s="5"/>
    </row>
    <row r="96" spans="2:11" ht="14.25" x14ac:dyDescent="0.2">
      <c r="B96" s="5"/>
      <c r="C96" s="5"/>
      <c r="D96" s="5"/>
      <c r="E96" s="5"/>
      <c r="F96" s="5"/>
    </row>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5" customFormat="1" ht="14.25" x14ac:dyDescent="0.2"/>
    <row r="1986" s="5" customFormat="1" ht="14.25" x14ac:dyDescent="0.2"/>
    <row r="1987" s="5" customFormat="1" ht="14.25" x14ac:dyDescent="0.2"/>
    <row r="1988" s="5" customFormat="1" ht="14.25" x14ac:dyDescent="0.2"/>
    <row r="1989" s="5" customFormat="1" ht="14.25" x14ac:dyDescent="0.2"/>
    <row r="1990" s="5" customFormat="1" ht="14.25" x14ac:dyDescent="0.2"/>
    <row r="1991" s="5" customFormat="1" ht="14.25" x14ac:dyDescent="0.2"/>
    <row r="1992" s="5" customFormat="1" ht="14.25" x14ac:dyDescent="0.2"/>
    <row r="1993" s="5" customFormat="1" ht="14.25" x14ac:dyDescent="0.2"/>
    <row r="1994" s="5" customFormat="1" ht="14.25" x14ac:dyDescent="0.2"/>
    <row r="1995" s="5" customFormat="1" ht="14.25" x14ac:dyDescent="0.2"/>
    <row r="1996" s="5" customFormat="1" ht="14.25" x14ac:dyDescent="0.2"/>
    <row r="1997" s="5" customFormat="1" ht="14.25" x14ac:dyDescent="0.2"/>
    <row r="1998" s="5" customFormat="1" ht="14.25" x14ac:dyDescent="0.2"/>
    <row r="1999" s="5" customFormat="1" ht="14.25" x14ac:dyDescent="0.2"/>
    <row r="2000" s="5" customFormat="1" ht="14.25" x14ac:dyDescent="0.2"/>
    <row r="2001" s="5" customFormat="1" ht="14.25" x14ac:dyDescent="0.2"/>
    <row r="2002" s="5" customFormat="1" ht="14.25" x14ac:dyDescent="0.2"/>
    <row r="2003" s="5" customFormat="1" ht="14.25" x14ac:dyDescent="0.2"/>
    <row r="2004" s="5" customFormat="1" ht="14.25" x14ac:dyDescent="0.2"/>
    <row r="2005" s="5" customFormat="1" ht="14.25" x14ac:dyDescent="0.2"/>
    <row r="2006" s="5" customFormat="1" ht="14.25" x14ac:dyDescent="0.2"/>
    <row r="2007" s="5" customFormat="1" ht="14.25" x14ac:dyDescent="0.2"/>
    <row r="2008" s="5" customFormat="1" ht="14.25" x14ac:dyDescent="0.2"/>
    <row r="2009" s="5" customFormat="1" ht="14.25" x14ac:dyDescent="0.2"/>
    <row r="2010" s="5" customFormat="1" ht="14.25" x14ac:dyDescent="0.2"/>
    <row r="2011" s="5" customFormat="1" ht="14.25" x14ac:dyDescent="0.2"/>
    <row r="2012" s="5" customFormat="1" ht="14.25" x14ac:dyDescent="0.2"/>
    <row r="2013" s="5" customFormat="1" ht="14.25" x14ac:dyDescent="0.2"/>
    <row r="2014" s="5" customFormat="1" ht="14.25" x14ac:dyDescent="0.2"/>
    <row r="2015" s="5" customFormat="1" ht="14.25" x14ac:dyDescent="0.2"/>
    <row r="2016" s="5" customFormat="1" ht="14.25" x14ac:dyDescent="0.2"/>
    <row r="2017" s="5" customFormat="1" ht="14.25" x14ac:dyDescent="0.2"/>
    <row r="2018" s="5" customFormat="1" ht="14.25" x14ac:dyDescent="0.2"/>
    <row r="2019" s="5" customFormat="1" ht="14.25" x14ac:dyDescent="0.2"/>
    <row r="2020" s="5" customFormat="1" ht="14.25" x14ac:dyDescent="0.2"/>
    <row r="2021" s="5" customFormat="1" ht="14.25" x14ac:dyDescent="0.2"/>
    <row r="2022" s="5" customFormat="1" ht="14.25" x14ac:dyDescent="0.2"/>
    <row r="2023" s="5" customFormat="1" ht="14.25" x14ac:dyDescent="0.2"/>
    <row r="2024" s="5" customFormat="1" ht="14.25" x14ac:dyDescent="0.2"/>
    <row r="2025" s="5" customFormat="1" ht="14.25" x14ac:dyDescent="0.2"/>
    <row r="2026" s="5" customFormat="1" ht="14.25" x14ac:dyDescent="0.2"/>
    <row r="2027" s="5" customFormat="1" ht="14.25" x14ac:dyDescent="0.2"/>
    <row r="2028" s="5" customFormat="1" ht="14.25" x14ac:dyDescent="0.2"/>
    <row r="2029" s="5" customFormat="1" ht="14.25" x14ac:dyDescent="0.2"/>
    <row r="2030" s="5" customFormat="1" ht="14.25" x14ac:dyDescent="0.2"/>
    <row r="2031" s="5" customFormat="1" ht="14.25" x14ac:dyDescent="0.2"/>
    <row r="2032" s="5" customFormat="1" ht="14.25" x14ac:dyDescent="0.2"/>
    <row r="2033" s="5" customFormat="1" ht="14.25" x14ac:dyDescent="0.2"/>
    <row r="2034" s="5" customFormat="1" ht="14.25" x14ac:dyDescent="0.2"/>
    <row r="2035" s="5" customFormat="1" ht="14.25" x14ac:dyDescent="0.2"/>
    <row r="2036" s="5" customFormat="1" ht="14.25" x14ac:dyDescent="0.2"/>
    <row r="2037" s="5" customFormat="1" ht="14.25" x14ac:dyDescent="0.2"/>
    <row r="2038" s="5" customFormat="1" ht="14.25" x14ac:dyDescent="0.2"/>
    <row r="2039" s="5" customFormat="1" ht="14.25" x14ac:dyDescent="0.2"/>
    <row r="2040" s="5" customFormat="1" ht="14.25" x14ac:dyDescent="0.2"/>
    <row r="2041" s="5" customFormat="1" ht="14.25" x14ac:dyDescent="0.2"/>
    <row r="2042" s="5" customFormat="1" ht="14.25" x14ac:dyDescent="0.2"/>
    <row r="2043" s="5" customFormat="1" ht="14.25" x14ac:dyDescent="0.2"/>
    <row r="2044" s="5" customFormat="1" ht="14.25" x14ac:dyDescent="0.2"/>
    <row r="2045" s="5" customFormat="1" ht="14.25" x14ac:dyDescent="0.2"/>
    <row r="2046" s="5" customFormat="1" ht="14.25" x14ac:dyDescent="0.2"/>
    <row r="2047" s="5" customFormat="1" ht="14.25" x14ac:dyDescent="0.2"/>
    <row r="2048" s="5" customFormat="1" ht="14.25" x14ac:dyDescent="0.2"/>
    <row r="2049" s="5" customFormat="1" ht="14.25" x14ac:dyDescent="0.2"/>
    <row r="2050" s="5" customFormat="1" ht="14.25" x14ac:dyDescent="0.2"/>
    <row r="2051" s="5" customFormat="1" ht="14.25" x14ac:dyDescent="0.2"/>
    <row r="2052" s="5" customFormat="1" ht="14.25" x14ac:dyDescent="0.2"/>
    <row r="2053" s="5" customFormat="1" ht="14.25" x14ac:dyDescent="0.2"/>
    <row r="2054" s="5" customFormat="1" ht="14.25" x14ac:dyDescent="0.2"/>
    <row r="2055" s="5" customFormat="1" ht="14.25" x14ac:dyDescent="0.2"/>
    <row r="2056" s="5" customFormat="1" ht="14.25" x14ac:dyDescent="0.2"/>
    <row r="2057" s="5" customFormat="1" ht="14.25" x14ac:dyDescent="0.2"/>
    <row r="2058" s="5" customFormat="1" ht="14.25" x14ac:dyDescent="0.2"/>
    <row r="2059" s="5" customFormat="1" ht="14.25" x14ac:dyDescent="0.2"/>
    <row r="2060" s="5" customFormat="1" ht="14.25" x14ac:dyDescent="0.2"/>
    <row r="2061" s="5" customFormat="1" ht="14.25" x14ac:dyDescent="0.2"/>
    <row r="2062" s="5" customFormat="1" ht="14.25" x14ac:dyDescent="0.2"/>
    <row r="2063" s="5" customFormat="1" ht="14.25" x14ac:dyDescent="0.2"/>
    <row r="2064" s="5" customFormat="1" ht="14.25" x14ac:dyDescent="0.2"/>
    <row r="2065" s="5" customFormat="1" ht="14.25" x14ac:dyDescent="0.2"/>
    <row r="2066" s="5" customFormat="1" ht="14.25" x14ac:dyDescent="0.2"/>
    <row r="2067" s="5" customFormat="1" ht="14.25" x14ac:dyDescent="0.2"/>
    <row r="2068" s="5" customFormat="1" ht="14.25" x14ac:dyDescent="0.2"/>
    <row r="2069" s="5" customFormat="1" ht="14.25" x14ac:dyDescent="0.2"/>
    <row r="2070" s="5" customFormat="1" ht="14.25" x14ac:dyDescent="0.2"/>
    <row r="2071" s="5" customFormat="1" ht="14.25" x14ac:dyDescent="0.2"/>
    <row r="2072" s="5" customFormat="1" ht="14.25" x14ac:dyDescent="0.2"/>
    <row r="2073" s="5" customFormat="1" ht="14.25" x14ac:dyDescent="0.2"/>
    <row r="2074" s="5" customFormat="1" ht="14.25" x14ac:dyDescent="0.2"/>
    <row r="2075" s="5" customFormat="1" ht="14.25" x14ac:dyDescent="0.2"/>
    <row r="2076" s="5" customFormat="1" ht="14.25" x14ac:dyDescent="0.2"/>
    <row r="2077" s="5" customFormat="1" ht="14.25" x14ac:dyDescent="0.2"/>
    <row r="2078" s="5" customFormat="1" ht="14.25" x14ac:dyDescent="0.2"/>
    <row r="2079" s="5" customFormat="1" ht="14.25" x14ac:dyDescent="0.2"/>
    <row r="2080" s="5" customFormat="1" ht="14.25" x14ac:dyDescent="0.2"/>
    <row r="2081" s="5" customFormat="1" ht="14.25" x14ac:dyDescent="0.2"/>
    <row r="2082" s="5" customFormat="1" ht="14.25" x14ac:dyDescent="0.2"/>
    <row r="2083" s="5" customFormat="1" ht="14.25" x14ac:dyDescent="0.2"/>
    <row r="2084" s="5" customFormat="1" ht="14.25" x14ac:dyDescent="0.2"/>
    <row r="2085" s="5" customFormat="1" ht="14.25" x14ac:dyDescent="0.2"/>
    <row r="2086" s="5" customFormat="1" ht="14.25" x14ac:dyDescent="0.2"/>
    <row r="2087" s="5" customFormat="1" ht="14.25" x14ac:dyDescent="0.2"/>
    <row r="2088" s="5" customFormat="1" ht="14.25" x14ac:dyDescent="0.2"/>
    <row r="2089" s="5" customFormat="1" ht="14.25" x14ac:dyDescent="0.2"/>
    <row r="2090" s="5" customFormat="1" ht="14.25" x14ac:dyDescent="0.2"/>
    <row r="2091" s="5" customFormat="1" ht="14.25" x14ac:dyDescent="0.2"/>
    <row r="2092" s="5" customFormat="1" ht="14.25" x14ac:dyDescent="0.2"/>
    <row r="2093" s="5" customFormat="1" ht="14.25" x14ac:dyDescent="0.2"/>
    <row r="2094" s="5" customFormat="1" ht="14.25" customHeight="1" x14ac:dyDescent="0.2"/>
    <row r="2095" s="5" customFormat="1" ht="14.25" customHeight="1" x14ac:dyDescent="0.2"/>
    <row r="2096" s="5" customFormat="1" ht="14.25" customHeight="1" x14ac:dyDescent="0.2"/>
    <row r="2097" spans="7:21" ht="14.25" customHeight="1" x14ac:dyDescent="0.2"/>
    <row r="2098" spans="7:21" ht="14.25" customHeight="1" x14ac:dyDescent="0.2"/>
    <row r="2099" spans="7:21" ht="14.25" customHeight="1" x14ac:dyDescent="0.2"/>
    <row r="2100" spans="7:21" ht="14.25" customHeight="1" x14ac:dyDescent="0.2"/>
    <row r="2101" spans="7:21" ht="14.25" customHeight="1" x14ac:dyDescent="0.2"/>
    <row r="2102" spans="7:21" ht="14.25" customHeight="1" x14ac:dyDescent="0.2"/>
    <row r="2103" spans="7:21" ht="14.25" customHeight="1" x14ac:dyDescent="0.2"/>
    <row r="2104" spans="7:21" ht="14.25" customHeight="1" x14ac:dyDescent="0.2"/>
    <row r="2105" spans="7:21" ht="14.25" customHeight="1" x14ac:dyDescent="0.2"/>
    <row r="2106" spans="7:21" ht="14.25" customHeight="1" x14ac:dyDescent="0.2"/>
    <row r="2107" spans="7:21" ht="14.25" customHeight="1" x14ac:dyDescent="0.2"/>
    <row r="2108" spans="7:21" ht="14.25" customHeight="1" x14ac:dyDescent="0.2"/>
    <row r="2109" spans="7:21" ht="14.25" customHeight="1" x14ac:dyDescent="0.2"/>
    <row r="2110" spans="7:21" ht="14.25" customHeight="1" x14ac:dyDescent="0.2"/>
    <row r="2111" spans="7:21" s="84" customFormat="1" ht="14.25" customHeight="1" x14ac:dyDescent="0.2">
      <c r="G2111" s="5"/>
      <c r="H2111" s="5"/>
      <c r="I2111" s="5"/>
      <c r="J2111" s="5"/>
      <c r="K2111" s="5"/>
      <c r="L2111" s="5"/>
      <c r="M2111" s="5"/>
      <c r="N2111" s="5"/>
      <c r="O2111" s="5"/>
      <c r="P2111" s="5"/>
      <c r="Q2111" s="5"/>
      <c r="R2111" s="5"/>
      <c r="S2111" s="5"/>
      <c r="T2111" s="5"/>
      <c r="U2111" s="5"/>
    </row>
    <row r="2112" spans="7:21" s="84" customFormat="1" ht="14.25" customHeight="1" x14ac:dyDescent="0.2">
      <c r="G2112" s="5"/>
      <c r="H2112" s="5"/>
      <c r="I2112" s="5"/>
      <c r="J2112" s="5"/>
      <c r="K2112" s="5"/>
      <c r="L2112" s="5"/>
      <c r="M2112" s="5"/>
      <c r="N2112" s="5"/>
      <c r="O2112" s="5"/>
      <c r="P2112" s="5"/>
      <c r="Q2112" s="5"/>
      <c r="R2112" s="5"/>
      <c r="S2112" s="5"/>
      <c r="T2112" s="5"/>
      <c r="U2112" s="5"/>
    </row>
    <row r="2113" spans="7:21" s="84" customFormat="1" ht="14.25" customHeight="1" x14ac:dyDescent="0.2">
      <c r="G2113" s="5"/>
      <c r="H2113" s="5"/>
      <c r="I2113" s="5"/>
      <c r="J2113" s="5"/>
      <c r="K2113" s="5"/>
      <c r="L2113" s="5"/>
      <c r="M2113" s="5"/>
      <c r="N2113" s="5"/>
      <c r="O2113" s="5"/>
      <c r="P2113" s="5"/>
      <c r="Q2113" s="5"/>
      <c r="R2113" s="5"/>
      <c r="S2113" s="5"/>
      <c r="T2113" s="5"/>
      <c r="U2113" s="5"/>
    </row>
    <row r="2114" spans="7:21" s="84" customFormat="1" ht="0" hidden="1" customHeight="1" x14ac:dyDescent="0.2">
      <c r="G2114" s="5"/>
      <c r="H2114" s="5"/>
      <c r="I2114" s="5"/>
      <c r="J2114" s="5"/>
      <c r="K2114" s="5"/>
      <c r="L2114" s="5"/>
      <c r="M2114" s="5"/>
      <c r="N2114" s="5"/>
      <c r="O2114" s="5"/>
      <c r="P2114" s="5"/>
      <c r="Q2114" s="5"/>
      <c r="R2114" s="5"/>
      <c r="S2114" s="5"/>
      <c r="T2114" s="5"/>
      <c r="U2114" s="5"/>
    </row>
    <row r="2115" spans="7:21" s="84" customFormat="1" ht="0" hidden="1" customHeight="1" x14ac:dyDescent="0.2">
      <c r="G2115" s="5"/>
      <c r="H2115" s="5"/>
      <c r="I2115" s="5"/>
      <c r="J2115" s="5"/>
      <c r="K2115" s="5"/>
      <c r="L2115" s="5"/>
      <c r="M2115" s="5"/>
      <c r="N2115" s="5"/>
      <c r="O2115" s="5"/>
      <c r="P2115" s="5"/>
      <c r="Q2115" s="5"/>
      <c r="R2115" s="5"/>
      <c r="S2115" s="5"/>
      <c r="T2115" s="5"/>
      <c r="U2115" s="5"/>
    </row>
    <row r="2116" spans="7:21" s="84" customFormat="1" ht="0" hidden="1" customHeight="1" x14ac:dyDescent="0.2">
      <c r="G2116" s="5"/>
      <c r="H2116" s="5"/>
      <c r="I2116" s="5"/>
      <c r="J2116" s="5"/>
      <c r="K2116" s="5"/>
      <c r="L2116" s="5"/>
      <c r="M2116" s="5"/>
      <c r="N2116" s="5"/>
      <c r="O2116" s="5"/>
      <c r="P2116" s="5"/>
      <c r="Q2116" s="5"/>
      <c r="R2116" s="5"/>
      <c r="S2116" s="5"/>
      <c r="T2116" s="5"/>
      <c r="U2116" s="5"/>
    </row>
    <row r="2117" spans="7:21" s="84" customFormat="1" ht="0" hidden="1" customHeight="1" x14ac:dyDescent="0.2">
      <c r="G2117" s="5"/>
      <c r="H2117" s="5"/>
      <c r="I2117" s="5"/>
      <c r="J2117" s="5"/>
      <c r="K2117" s="5"/>
      <c r="L2117" s="5"/>
      <c r="M2117" s="5"/>
      <c r="N2117" s="5"/>
      <c r="O2117" s="5"/>
      <c r="P2117" s="5"/>
      <c r="Q2117" s="5"/>
      <c r="R2117" s="5"/>
      <c r="S2117" s="5"/>
      <c r="T2117" s="5"/>
      <c r="U2117" s="5"/>
    </row>
  </sheetData>
  <mergeCells count="69">
    <mergeCell ref="B1:I3"/>
    <mergeCell ref="B19:D20"/>
    <mergeCell ref="E19:E20"/>
    <mergeCell ref="H5:K5"/>
    <mergeCell ref="E6:F6"/>
    <mergeCell ref="B8:K8"/>
    <mergeCell ref="B9:K10"/>
    <mergeCell ref="B12:K12"/>
    <mergeCell ref="B13:C13"/>
    <mergeCell ref="B14:C14"/>
    <mergeCell ref="B15:C15"/>
    <mergeCell ref="B17:K17"/>
    <mergeCell ref="J4:K4"/>
    <mergeCell ref="C53:D53"/>
    <mergeCell ref="C54:D54"/>
    <mergeCell ref="C33:D33"/>
    <mergeCell ref="C22:D22"/>
    <mergeCell ref="C23:D23"/>
    <mergeCell ref="C24:D24"/>
    <mergeCell ref="C25:D25"/>
    <mergeCell ref="C26:D26"/>
    <mergeCell ref="C27:D27"/>
    <mergeCell ref="C28:D28"/>
    <mergeCell ref="C29:D29"/>
    <mergeCell ref="C30:D30"/>
    <mergeCell ref="C31:D31"/>
    <mergeCell ref="C32:D32"/>
    <mergeCell ref="C45:D45"/>
    <mergeCell ref="C34:D34"/>
    <mergeCell ref="C35:D35"/>
    <mergeCell ref="C36:D36"/>
    <mergeCell ref="C37:D37"/>
    <mergeCell ref="C38:D38"/>
    <mergeCell ref="C39:D39"/>
    <mergeCell ref="C40:D40"/>
    <mergeCell ref="C41:D41"/>
    <mergeCell ref="C42:D42"/>
    <mergeCell ref="C43:D43"/>
    <mergeCell ref="C44:D44"/>
    <mergeCell ref="C48:D48"/>
    <mergeCell ref="C49:D49"/>
    <mergeCell ref="C50:D50"/>
    <mergeCell ref="C51:D51"/>
    <mergeCell ref="C52:D52"/>
    <mergeCell ref="C61:D61"/>
    <mergeCell ref="C62:D62"/>
    <mergeCell ref="C68:D68"/>
    <mergeCell ref="C55:D55"/>
    <mergeCell ref="C56:D56"/>
    <mergeCell ref="C63:D63"/>
    <mergeCell ref="C57:D57"/>
    <mergeCell ref="C64:D64"/>
    <mergeCell ref="C65:D65"/>
    <mergeCell ref="C46:D46"/>
    <mergeCell ref="C47:D47"/>
    <mergeCell ref="B85:J86"/>
    <mergeCell ref="C70:D70"/>
    <mergeCell ref="C71:D71"/>
    <mergeCell ref="C72:D72"/>
    <mergeCell ref="C73:D73"/>
    <mergeCell ref="C74:D74"/>
    <mergeCell ref="C75:D75"/>
    <mergeCell ref="C66:D66"/>
    <mergeCell ref="C67:D67"/>
    <mergeCell ref="B84:J84"/>
    <mergeCell ref="C69:D69"/>
    <mergeCell ref="C58:D58"/>
    <mergeCell ref="C59:D59"/>
    <mergeCell ref="C60:D60"/>
  </mergeCells>
  <hyperlinks>
    <hyperlink ref="F82" location="Analítica!J5" display="J-1" xr:uid="{00000000-0004-0000-05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028"/>
  <sheetViews>
    <sheetView showGridLines="0" topLeftCell="F1" workbookViewId="0">
      <selection activeCell="B17" sqref="B17:L20"/>
    </sheetView>
  </sheetViews>
  <sheetFormatPr baseColWidth="10" defaultColWidth="0" defaultRowHeight="0" customHeight="1" zeroHeight="1" x14ac:dyDescent="0.2"/>
  <cols>
    <col min="1" max="1" width="2.7109375" style="5" customWidth="1"/>
    <col min="2" max="2" width="21.42578125" style="84" customWidth="1"/>
    <col min="3" max="3" width="18.140625" style="84" customWidth="1"/>
    <col min="4" max="4" width="20.7109375" style="84" customWidth="1"/>
    <col min="5" max="5" width="14.42578125" style="84" bestFit="1" customWidth="1"/>
    <col min="6" max="6" width="14.42578125" style="5" bestFit="1" customWidth="1"/>
    <col min="7" max="7" width="12.85546875" style="5" customWidth="1"/>
    <col min="8" max="8" width="23.7109375" style="5" customWidth="1"/>
    <col min="9" max="9" width="30.42578125" style="5" customWidth="1"/>
    <col min="10" max="11" width="14" style="5" customWidth="1"/>
    <col min="12" max="12" width="18.85546875" style="5" customWidth="1"/>
    <col min="13" max="13" width="17.7109375" style="5" customWidth="1"/>
    <col min="14" max="14" width="23.85546875" style="5" customWidth="1"/>
    <col min="15" max="15" width="11.42578125" style="5" customWidth="1"/>
    <col min="16" max="16384" width="11.42578125" style="5" hidden="1"/>
  </cols>
  <sheetData>
    <row r="1" spans="2:22" s="446" customFormat="1" ht="27.75" customHeight="1" x14ac:dyDescent="0.25">
      <c r="B1" s="536" t="s">
        <v>224</v>
      </c>
      <c r="C1" s="536"/>
      <c r="D1" s="536"/>
      <c r="E1" s="536"/>
      <c r="F1" s="536"/>
      <c r="G1" s="536"/>
      <c r="H1" s="536"/>
      <c r="I1" s="536"/>
      <c r="J1" s="536"/>
      <c r="K1" s="536"/>
      <c r="L1" s="536"/>
      <c r="M1" s="494" t="s">
        <v>485</v>
      </c>
      <c r="N1" s="492" t="s">
        <v>492</v>
      </c>
    </row>
    <row r="2" spans="2:22" s="446" customFormat="1" ht="27.75" customHeight="1" x14ac:dyDescent="0.25">
      <c r="B2" s="536"/>
      <c r="C2" s="536"/>
      <c r="D2" s="536"/>
      <c r="E2" s="536"/>
      <c r="F2" s="536"/>
      <c r="G2" s="536"/>
      <c r="H2" s="536"/>
      <c r="I2" s="536"/>
      <c r="J2" s="536"/>
      <c r="K2" s="536"/>
      <c r="L2" s="536"/>
      <c r="M2" s="494" t="s">
        <v>486</v>
      </c>
      <c r="N2" s="492">
        <v>1</v>
      </c>
    </row>
    <row r="3" spans="2:22" s="446" customFormat="1" ht="27.75" customHeight="1" x14ac:dyDescent="0.25">
      <c r="B3" s="536"/>
      <c r="C3" s="536"/>
      <c r="D3" s="536"/>
      <c r="E3" s="536"/>
      <c r="F3" s="536"/>
      <c r="G3" s="536"/>
      <c r="H3" s="536"/>
      <c r="I3" s="536"/>
      <c r="J3" s="536"/>
      <c r="K3" s="536"/>
      <c r="L3" s="536"/>
      <c r="M3" s="494" t="s">
        <v>499</v>
      </c>
      <c r="N3" s="493">
        <v>44573</v>
      </c>
    </row>
    <row r="4" spans="2:22" ht="15" customHeight="1" thickBot="1" x14ac:dyDescent="0.25">
      <c r="B4" s="5"/>
      <c r="C4" s="5"/>
      <c r="D4" s="5"/>
      <c r="E4" s="5"/>
      <c r="J4" s="551"/>
      <c r="K4" s="551"/>
      <c r="L4" s="91"/>
    </row>
    <row r="5" spans="2:22" s="14" customFormat="1" ht="24" customHeight="1" thickBot="1" x14ac:dyDescent="0.3">
      <c r="B5" s="15" t="s">
        <v>8</v>
      </c>
      <c r="C5" s="669" t="s">
        <v>9</v>
      </c>
      <c r="D5" s="669"/>
      <c r="E5" s="669"/>
      <c r="F5" s="669"/>
      <c r="G5" s="669"/>
      <c r="H5" s="669"/>
      <c r="I5" s="670"/>
      <c r="J5" s="20" t="s">
        <v>10</v>
      </c>
      <c r="K5" s="197"/>
      <c r="L5" s="145"/>
      <c r="M5" s="198" t="s">
        <v>11</v>
      </c>
      <c r="N5" s="199"/>
      <c r="O5" s="11"/>
      <c r="P5" s="11"/>
      <c r="Q5" s="12"/>
      <c r="R5" s="13"/>
      <c r="S5" s="13"/>
      <c r="T5" s="11"/>
      <c r="U5" s="11"/>
      <c r="V5" s="11"/>
    </row>
    <row r="6" spans="2:22" s="23" customFormat="1" ht="24" customHeight="1" thickBot="1" x14ac:dyDescent="0.3">
      <c r="B6" s="15" t="s">
        <v>12</v>
      </c>
      <c r="C6" s="669" t="s">
        <v>13</v>
      </c>
      <c r="D6" s="669"/>
      <c r="E6" s="17" t="s">
        <v>14</v>
      </c>
      <c r="F6" s="678" t="s">
        <v>13</v>
      </c>
      <c r="G6" s="678"/>
      <c r="H6" s="678"/>
      <c r="I6" s="678"/>
      <c r="J6" s="20" t="s">
        <v>0</v>
      </c>
      <c r="K6" s="200"/>
      <c r="L6" s="19" t="s">
        <v>15</v>
      </c>
      <c r="M6" s="20" t="s">
        <v>16</v>
      </c>
      <c r="N6" s="201" t="s">
        <v>457</v>
      </c>
      <c r="O6" s="202"/>
      <c r="P6" s="12"/>
      <c r="Q6" s="12"/>
      <c r="R6" s="11"/>
      <c r="S6" s="11"/>
      <c r="T6" s="11"/>
    </row>
    <row r="7" spans="2:22" s="23" customFormat="1" ht="14.25" customHeight="1" x14ac:dyDescent="0.25">
      <c r="B7" s="203"/>
      <c r="C7" s="204"/>
      <c r="D7" s="204"/>
      <c r="E7" s="204"/>
      <c r="F7" s="204"/>
      <c r="G7" s="204"/>
      <c r="H7" s="204"/>
      <c r="I7" s="205"/>
      <c r="J7" s="206"/>
      <c r="K7" s="206"/>
      <c r="L7" s="207"/>
      <c r="M7" s="207"/>
      <c r="N7" s="208"/>
      <c r="O7" s="22"/>
      <c r="P7" s="12"/>
      <c r="Q7" s="12"/>
      <c r="R7" s="11"/>
      <c r="S7" s="11"/>
      <c r="T7" s="11"/>
    </row>
    <row r="8" spans="2:22" ht="22.5" customHeight="1" x14ac:dyDescent="0.2">
      <c r="B8" s="500" t="s">
        <v>18</v>
      </c>
      <c r="C8" s="501"/>
      <c r="D8" s="501"/>
      <c r="E8" s="501"/>
      <c r="F8" s="501"/>
      <c r="G8" s="501"/>
      <c r="H8" s="501"/>
      <c r="I8" s="501"/>
      <c r="J8" s="501"/>
      <c r="K8" s="501"/>
      <c r="L8" s="501"/>
      <c r="M8" s="501"/>
      <c r="N8" s="502"/>
    </row>
    <row r="9" spans="2:22" ht="20.25" customHeight="1" x14ac:dyDescent="0.25">
      <c r="B9" s="209" t="s">
        <v>225</v>
      </c>
      <c r="C9" s="102"/>
      <c r="D9" s="102"/>
      <c r="E9" s="102"/>
      <c r="F9" s="102"/>
      <c r="G9" s="102"/>
      <c r="H9" s="102"/>
      <c r="I9" s="102"/>
      <c r="J9" s="102"/>
      <c r="K9" s="102"/>
      <c r="N9" s="208"/>
    </row>
    <row r="10" spans="2:22" ht="14.25" customHeight="1" x14ac:dyDescent="0.25">
      <c r="B10" s="209"/>
      <c r="C10" s="102"/>
      <c r="D10" s="102"/>
      <c r="E10" s="102"/>
      <c r="F10" s="102"/>
      <c r="G10" s="102"/>
      <c r="H10" s="102"/>
      <c r="I10" s="102"/>
      <c r="J10" s="102"/>
      <c r="K10" s="102"/>
      <c r="L10" s="102"/>
      <c r="N10" s="32"/>
    </row>
    <row r="11" spans="2:22" ht="14.25" x14ac:dyDescent="0.2">
      <c r="B11" s="646" t="s">
        <v>226</v>
      </c>
      <c r="C11" s="647"/>
      <c r="D11" s="647"/>
      <c r="E11" s="647"/>
      <c r="F11" s="647"/>
      <c r="G11" s="647"/>
      <c r="H11" s="647"/>
      <c r="I11" s="647"/>
      <c r="J11" s="647"/>
      <c r="K11" s="647"/>
      <c r="L11" s="647"/>
      <c r="N11" s="32"/>
    </row>
    <row r="12" spans="2:22" ht="14.25" x14ac:dyDescent="0.2">
      <c r="B12" s="646"/>
      <c r="C12" s="647"/>
      <c r="D12" s="647"/>
      <c r="E12" s="647"/>
      <c r="F12" s="647"/>
      <c r="G12" s="647"/>
      <c r="H12" s="647"/>
      <c r="I12" s="647"/>
      <c r="J12" s="647"/>
      <c r="K12" s="647"/>
      <c r="L12" s="647"/>
      <c r="N12" s="32"/>
    </row>
    <row r="13" spans="2:22" ht="15" thickBot="1" x14ac:dyDescent="0.25">
      <c r="B13" s="42"/>
      <c r="C13" s="5"/>
      <c r="D13" s="5"/>
      <c r="E13" s="5"/>
      <c r="N13" s="32"/>
    </row>
    <row r="14" spans="2:22" ht="16.5" customHeight="1" x14ac:dyDescent="0.2">
      <c r="B14" s="452" t="s">
        <v>227</v>
      </c>
      <c r="C14" s="455" t="s">
        <v>228</v>
      </c>
      <c r="D14" s="5"/>
      <c r="E14" s="5"/>
      <c r="N14" s="32"/>
    </row>
    <row r="15" spans="2:22" ht="16.5" customHeight="1" x14ac:dyDescent="0.2">
      <c r="B15" s="210" t="s">
        <v>229</v>
      </c>
      <c r="C15" s="211" t="s">
        <v>230</v>
      </c>
      <c r="D15" s="5"/>
      <c r="E15" s="5"/>
      <c r="N15" s="32"/>
    </row>
    <row r="16" spans="2:22" ht="16.5" customHeight="1" thickBot="1" x14ac:dyDescent="0.25">
      <c r="B16" s="212" t="s">
        <v>231</v>
      </c>
      <c r="C16" s="213" t="s">
        <v>232</v>
      </c>
      <c r="D16" s="5"/>
      <c r="E16" s="5"/>
      <c r="N16" s="32"/>
    </row>
    <row r="17" spans="2:14" ht="14.25" x14ac:dyDescent="0.2">
      <c r="B17" s="520" t="s">
        <v>233</v>
      </c>
      <c r="C17" s="521"/>
      <c r="D17" s="521"/>
      <c r="E17" s="521"/>
      <c r="F17" s="521"/>
      <c r="G17" s="521"/>
      <c r="H17" s="521"/>
      <c r="I17" s="521"/>
      <c r="J17" s="521"/>
      <c r="K17" s="521"/>
      <c r="L17" s="521"/>
      <c r="N17" s="32"/>
    </row>
    <row r="18" spans="2:14" ht="14.25" x14ac:dyDescent="0.2">
      <c r="B18" s="520"/>
      <c r="C18" s="521"/>
      <c r="D18" s="521"/>
      <c r="E18" s="521"/>
      <c r="F18" s="521"/>
      <c r="G18" s="521"/>
      <c r="H18" s="521"/>
      <c r="I18" s="521"/>
      <c r="J18" s="521"/>
      <c r="K18" s="521"/>
      <c r="L18" s="521"/>
      <c r="N18" s="32"/>
    </row>
    <row r="19" spans="2:14" ht="14.25" x14ac:dyDescent="0.2">
      <c r="B19" s="520"/>
      <c r="C19" s="521"/>
      <c r="D19" s="521"/>
      <c r="E19" s="521"/>
      <c r="F19" s="521"/>
      <c r="G19" s="521"/>
      <c r="H19" s="521"/>
      <c r="I19" s="521"/>
      <c r="J19" s="521"/>
      <c r="K19" s="521"/>
      <c r="L19" s="521"/>
      <c r="N19" s="32"/>
    </row>
    <row r="20" spans="2:14" ht="14.25" x14ac:dyDescent="0.2">
      <c r="B20" s="520"/>
      <c r="C20" s="521"/>
      <c r="D20" s="521"/>
      <c r="E20" s="521"/>
      <c r="F20" s="521"/>
      <c r="G20" s="521"/>
      <c r="H20" s="521"/>
      <c r="I20" s="521"/>
      <c r="J20" s="521"/>
      <c r="K20" s="521"/>
      <c r="L20" s="521"/>
      <c r="N20" s="32"/>
    </row>
    <row r="21" spans="2:14" ht="19.5" customHeight="1" x14ac:dyDescent="0.2">
      <c r="B21" s="500" t="s">
        <v>234</v>
      </c>
      <c r="C21" s="501"/>
      <c r="D21" s="501"/>
      <c r="E21" s="501"/>
      <c r="F21" s="501"/>
      <c r="G21" s="501"/>
      <c r="H21" s="501"/>
      <c r="I21" s="501"/>
      <c r="J21" s="501"/>
      <c r="K21" s="501"/>
      <c r="L21" s="501"/>
      <c r="M21" s="501"/>
      <c r="N21" s="502"/>
    </row>
    <row r="22" spans="2:14" ht="14.25" x14ac:dyDescent="0.2">
      <c r="B22" s="520" t="s">
        <v>235</v>
      </c>
      <c r="C22" s="521"/>
      <c r="D22" s="521"/>
      <c r="E22" s="521"/>
      <c r="F22" s="521"/>
      <c r="G22" s="521"/>
      <c r="H22" s="521"/>
      <c r="I22" s="521"/>
      <c r="J22" s="521"/>
      <c r="K22" s="521"/>
      <c r="L22" s="521"/>
      <c r="N22" s="32"/>
    </row>
    <row r="23" spans="2:14" ht="14.25" x14ac:dyDescent="0.2">
      <c r="B23" s="520"/>
      <c r="C23" s="521"/>
      <c r="D23" s="521"/>
      <c r="E23" s="521"/>
      <c r="F23" s="521"/>
      <c r="G23" s="521"/>
      <c r="H23" s="521"/>
      <c r="I23" s="521"/>
      <c r="J23" s="521"/>
      <c r="K23" s="521"/>
      <c r="L23" s="521"/>
      <c r="N23" s="32"/>
    </row>
    <row r="24" spans="2:14" ht="15" thickBot="1" x14ac:dyDescent="0.25">
      <c r="B24" s="520"/>
      <c r="C24" s="521"/>
      <c r="D24" s="521"/>
      <c r="E24" s="521"/>
      <c r="F24" s="521"/>
      <c r="G24" s="521"/>
      <c r="H24" s="521"/>
      <c r="I24" s="521"/>
      <c r="J24" s="521"/>
      <c r="K24" s="521"/>
      <c r="L24" s="521"/>
      <c r="N24" s="32"/>
    </row>
    <row r="25" spans="2:14" ht="19.5" customHeight="1" thickBot="1" x14ac:dyDescent="0.25">
      <c r="B25" s="539" t="s">
        <v>236</v>
      </c>
      <c r="C25" s="540"/>
      <c r="D25" s="540"/>
      <c r="E25" s="540"/>
      <c r="F25" s="540"/>
      <c r="G25" s="540"/>
      <c r="H25" s="540"/>
      <c r="I25" s="540"/>
      <c r="J25" s="540"/>
      <c r="K25" s="540"/>
      <c r="L25" s="540"/>
      <c r="M25" s="540"/>
      <c r="N25" s="541"/>
    </row>
    <row r="26" spans="2:14" ht="24.75" customHeight="1" x14ac:dyDescent="0.2">
      <c r="B26" s="214" t="s">
        <v>237</v>
      </c>
      <c r="C26" s="4"/>
      <c r="D26" s="4"/>
      <c r="E26" s="4"/>
      <c r="F26" s="4"/>
      <c r="G26" s="4"/>
      <c r="H26" s="4"/>
      <c r="I26" s="4"/>
      <c r="J26" s="4"/>
      <c r="K26" s="4"/>
      <c r="L26" s="4"/>
      <c r="N26" s="32"/>
    </row>
    <row r="27" spans="2:14" ht="14.25" x14ac:dyDescent="0.2">
      <c r="B27" s="182"/>
      <c r="C27" s="4"/>
      <c r="D27" s="4"/>
      <c r="E27" s="4"/>
      <c r="F27" s="4"/>
      <c r="G27" s="4"/>
      <c r="H27" s="4"/>
      <c r="I27" s="4"/>
      <c r="J27" s="4"/>
      <c r="K27" s="4"/>
      <c r="L27" s="4"/>
      <c r="N27" s="32"/>
    </row>
    <row r="28" spans="2:14" ht="27" customHeight="1" x14ac:dyDescent="0.2">
      <c r="B28" s="676" t="s">
        <v>238</v>
      </c>
      <c r="C28" s="677"/>
      <c r="D28" s="4"/>
      <c r="E28" s="4"/>
      <c r="F28" s="4"/>
      <c r="G28" s="4"/>
      <c r="H28" s="4"/>
      <c r="I28" s="4"/>
      <c r="J28" s="4"/>
      <c r="K28" s="4"/>
      <c r="L28" s="4"/>
      <c r="N28" s="32"/>
    </row>
    <row r="29" spans="2:14" ht="15" thickBot="1" x14ac:dyDescent="0.25">
      <c r="B29" s="182"/>
      <c r="C29" s="4"/>
      <c r="D29" s="4"/>
      <c r="E29" s="4"/>
      <c r="F29" s="4"/>
      <c r="G29" s="4"/>
      <c r="H29" s="4"/>
      <c r="I29" s="4"/>
      <c r="J29" s="4"/>
      <c r="K29" s="4"/>
      <c r="L29" s="4"/>
      <c r="N29" s="32"/>
    </row>
    <row r="30" spans="2:14" ht="21" customHeight="1" thickBot="1" x14ac:dyDescent="0.25">
      <c r="B30" s="655" t="s">
        <v>239</v>
      </c>
      <c r="C30" s="656"/>
      <c r="D30" s="656"/>
      <c r="E30" s="656"/>
      <c r="F30" s="679" t="s">
        <v>240</v>
      </c>
      <c r="G30" s="679"/>
      <c r="H30" s="679"/>
      <c r="I30" s="679"/>
      <c r="J30" s="679"/>
      <c r="K30" s="680"/>
      <c r="L30" s="681"/>
      <c r="N30" s="32"/>
    </row>
    <row r="31" spans="2:14" ht="30.75" thickBot="1" x14ac:dyDescent="0.25">
      <c r="B31" s="471" t="s">
        <v>241</v>
      </c>
      <c r="C31" s="472" t="s">
        <v>242</v>
      </c>
      <c r="D31" s="473" t="s">
        <v>243</v>
      </c>
      <c r="E31" s="472" t="s">
        <v>244</v>
      </c>
      <c r="F31" s="215" t="s">
        <v>245</v>
      </c>
      <c r="G31" s="216" t="s">
        <v>246</v>
      </c>
      <c r="H31" s="217" t="s">
        <v>247</v>
      </c>
      <c r="I31" s="217" t="s">
        <v>248</v>
      </c>
      <c r="J31" s="217" t="s">
        <v>249</v>
      </c>
      <c r="K31" s="661" t="s">
        <v>250</v>
      </c>
      <c r="L31" s="662"/>
      <c r="N31" s="32"/>
    </row>
    <row r="32" spans="2:14" ht="18" customHeight="1" x14ac:dyDescent="0.2">
      <c r="B32" s="218">
        <v>1</v>
      </c>
      <c r="C32" s="219" t="s">
        <v>251</v>
      </c>
      <c r="D32" s="220">
        <v>42718</v>
      </c>
      <c r="E32" s="221">
        <v>1201</v>
      </c>
      <c r="F32" s="221">
        <v>1201</v>
      </c>
      <c r="G32" s="222">
        <f>E32-F32</f>
        <v>0</v>
      </c>
      <c r="H32" s="222" t="s">
        <v>252</v>
      </c>
      <c r="I32" s="223" t="s">
        <v>118</v>
      </c>
      <c r="J32" s="224">
        <v>43448</v>
      </c>
      <c r="K32" s="665" t="s">
        <v>253</v>
      </c>
      <c r="L32" s="666"/>
      <c r="N32" s="32"/>
    </row>
    <row r="33" spans="2:14" ht="18" customHeight="1" x14ac:dyDescent="0.2">
      <c r="B33" s="225">
        <v>2</v>
      </c>
      <c r="C33" s="226" t="s">
        <v>254</v>
      </c>
      <c r="D33" s="227">
        <v>43449</v>
      </c>
      <c r="E33" s="228">
        <v>4242</v>
      </c>
      <c r="F33" s="228">
        <v>4242</v>
      </c>
      <c r="G33" s="229">
        <f t="shared" ref="G33:G39" si="0">E33-F33</f>
        <v>0</v>
      </c>
      <c r="H33" s="229" t="s">
        <v>255</v>
      </c>
      <c r="I33" s="230" t="s">
        <v>118</v>
      </c>
      <c r="J33" s="231">
        <v>43449</v>
      </c>
      <c r="K33" s="667" t="s">
        <v>253</v>
      </c>
      <c r="L33" s="668"/>
      <c r="N33" s="32"/>
    </row>
    <row r="34" spans="2:14" ht="18" customHeight="1" x14ac:dyDescent="0.2">
      <c r="B34" s="225">
        <v>3</v>
      </c>
      <c r="C34" s="226" t="s">
        <v>256</v>
      </c>
      <c r="D34" s="227">
        <v>43462</v>
      </c>
      <c r="E34" s="228">
        <v>15515</v>
      </c>
      <c r="F34" s="228">
        <v>15515</v>
      </c>
      <c r="G34" s="229">
        <f t="shared" si="0"/>
        <v>0</v>
      </c>
      <c r="H34" s="229" t="s">
        <v>257</v>
      </c>
      <c r="I34" s="230" t="s">
        <v>118</v>
      </c>
      <c r="J34" s="231">
        <v>43462</v>
      </c>
      <c r="K34" s="667" t="s">
        <v>253</v>
      </c>
      <c r="L34" s="668"/>
      <c r="N34" s="32"/>
    </row>
    <row r="35" spans="2:14" ht="18" customHeight="1" x14ac:dyDescent="0.2">
      <c r="B35" s="225">
        <v>4</v>
      </c>
      <c r="C35" s="226" t="s">
        <v>258</v>
      </c>
      <c r="D35" s="227">
        <v>43450</v>
      </c>
      <c r="E35" s="228">
        <v>81551</v>
      </c>
      <c r="F35" s="228">
        <v>81551</v>
      </c>
      <c r="G35" s="229">
        <f t="shared" si="0"/>
        <v>0</v>
      </c>
      <c r="H35" s="229" t="s">
        <v>259</v>
      </c>
      <c r="I35" s="230" t="s">
        <v>118</v>
      </c>
      <c r="J35" s="231">
        <v>43450</v>
      </c>
      <c r="K35" s="667" t="s">
        <v>253</v>
      </c>
      <c r="L35" s="668"/>
      <c r="N35" s="32"/>
    </row>
    <row r="36" spans="2:14" ht="18" customHeight="1" x14ac:dyDescent="0.2">
      <c r="B36" s="225">
        <v>5</v>
      </c>
      <c r="C36" s="226" t="s">
        <v>260</v>
      </c>
      <c r="D36" s="227">
        <v>43467</v>
      </c>
      <c r="E36" s="228">
        <v>51754</v>
      </c>
      <c r="F36" s="228">
        <v>51754</v>
      </c>
      <c r="G36" s="229">
        <f t="shared" si="0"/>
        <v>0</v>
      </c>
      <c r="H36" s="229" t="s">
        <v>261</v>
      </c>
      <c r="I36" s="230" t="s">
        <v>118</v>
      </c>
      <c r="J36" s="231">
        <v>43447</v>
      </c>
      <c r="K36" s="667" t="s">
        <v>253</v>
      </c>
      <c r="L36" s="668"/>
      <c r="N36" s="32"/>
    </row>
    <row r="37" spans="2:14" ht="18" customHeight="1" x14ac:dyDescent="0.2">
      <c r="B37" s="225">
        <v>6</v>
      </c>
      <c r="C37" s="226" t="s">
        <v>262</v>
      </c>
      <c r="D37" s="227">
        <v>43467</v>
      </c>
      <c r="E37" s="228">
        <v>611</v>
      </c>
      <c r="F37" s="228">
        <v>611</v>
      </c>
      <c r="G37" s="229">
        <f t="shared" si="0"/>
        <v>0</v>
      </c>
      <c r="H37" s="229" t="s">
        <v>263</v>
      </c>
      <c r="I37" s="230" t="s">
        <v>118</v>
      </c>
      <c r="J37" s="231">
        <v>43457</v>
      </c>
      <c r="K37" s="667" t="s">
        <v>253</v>
      </c>
      <c r="L37" s="668"/>
      <c r="N37" s="32"/>
    </row>
    <row r="38" spans="2:14" ht="18" customHeight="1" x14ac:dyDescent="0.2">
      <c r="B38" s="225">
        <v>7</v>
      </c>
      <c r="C38" s="226" t="s">
        <v>264</v>
      </c>
      <c r="D38" s="227">
        <v>43467</v>
      </c>
      <c r="E38" s="228">
        <v>52548</v>
      </c>
      <c r="F38" s="228">
        <v>52548</v>
      </c>
      <c r="G38" s="229">
        <f t="shared" si="0"/>
        <v>0</v>
      </c>
      <c r="H38" s="229" t="s">
        <v>265</v>
      </c>
      <c r="I38" s="230" t="s">
        <v>118</v>
      </c>
      <c r="J38" s="231">
        <v>43447</v>
      </c>
      <c r="K38" s="667" t="s">
        <v>253</v>
      </c>
      <c r="L38" s="668"/>
      <c r="N38" s="32"/>
    </row>
    <row r="39" spans="2:14" ht="18" customHeight="1" thickBot="1" x14ac:dyDescent="0.25">
      <c r="B39" s="232">
        <v>8</v>
      </c>
      <c r="C39" s="233" t="s">
        <v>266</v>
      </c>
      <c r="D39" s="234">
        <v>43467</v>
      </c>
      <c r="E39" s="235">
        <v>58214</v>
      </c>
      <c r="F39" s="235">
        <v>58214</v>
      </c>
      <c r="G39" s="236">
        <f t="shared" si="0"/>
        <v>0</v>
      </c>
      <c r="H39" s="236" t="s">
        <v>267</v>
      </c>
      <c r="I39" s="237" t="s">
        <v>118</v>
      </c>
      <c r="J39" s="238">
        <v>43464</v>
      </c>
      <c r="K39" s="653" t="s">
        <v>253</v>
      </c>
      <c r="L39" s="654"/>
      <c r="N39" s="32"/>
    </row>
    <row r="40" spans="2:14" ht="14.25" x14ac:dyDescent="0.2">
      <c r="B40" s="42"/>
      <c r="C40" s="5"/>
      <c r="D40" s="5"/>
      <c r="E40" s="5"/>
      <c r="N40" s="32"/>
    </row>
    <row r="41" spans="2:14" ht="14.25" x14ac:dyDescent="0.2">
      <c r="B41" s="42"/>
      <c r="C41" s="5"/>
      <c r="D41" s="5"/>
      <c r="E41" s="5"/>
      <c r="N41" s="32"/>
    </row>
    <row r="42" spans="2:14" ht="27" customHeight="1" x14ac:dyDescent="0.2">
      <c r="B42" s="676" t="s">
        <v>238</v>
      </c>
      <c r="C42" s="677"/>
      <c r="D42" s="4"/>
      <c r="E42" s="4"/>
      <c r="F42" s="4"/>
      <c r="G42" s="4"/>
      <c r="H42" s="4"/>
      <c r="I42" s="4"/>
      <c r="J42" s="4"/>
      <c r="K42" s="4"/>
      <c r="L42" s="4"/>
      <c r="N42" s="32"/>
    </row>
    <row r="43" spans="2:14" ht="15" thickBot="1" x14ac:dyDescent="0.25">
      <c r="B43" s="182"/>
      <c r="C43" s="4"/>
      <c r="D43" s="4"/>
      <c r="E43" s="4"/>
      <c r="F43" s="4"/>
      <c r="G43" s="4"/>
      <c r="H43" s="4"/>
      <c r="I43" s="4"/>
      <c r="J43" s="4"/>
      <c r="K43" s="4"/>
      <c r="L43" s="4"/>
      <c r="N43" s="32"/>
    </row>
    <row r="44" spans="2:14" ht="22.5" customHeight="1" thickBot="1" x14ac:dyDescent="0.3">
      <c r="B44" s="655" t="s">
        <v>239</v>
      </c>
      <c r="C44" s="656"/>
      <c r="D44" s="656"/>
      <c r="E44" s="657"/>
      <c r="F44" s="658" t="s">
        <v>240</v>
      </c>
      <c r="G44" s="659"/>
      <c r="H44" s="659"/>
      <c r="I44" s="659"/>
      <c r="J44" s="659"/>
      <c r="K44" s="659"/>
      <c r="L44" s="659"/>
      <c r="M44" s="659"/>
      <c r="N44" s="660"/>
    </row>
    <row r="45" spans="2:14" ht="57" customHeight="1" thickBot="1" x14ac:dyDescent="0.25">
      <c r="B45" s="471" t="s">
        <v>241</v>
      </c>
      <c r="C45" s="472" t="s">
        <v>242</v>
      </c>
      <c r="D45" s="473" t="s">
        <v>243</v>
      </c>
      <c r="E45" s="472" t="s">
        <v>244</v>
      </c>
      <c r="F45" s="239" t="s">
        <v>245</v>
      </c>
      <c r="G45" s="240" t="s">
        <v>246</v>
      </c>
      <c r="H45" s="241" t="s">
        <v>247</v>
      </c>
      <c r="I45" s="217" t="s">
        <v>268</v>
      </c>
      <c r="J45" s="661" t="s">
        <v>269</v>
      </c>
      <c r="K45" s="662"/>
      <c r="L45" s="217" t="s">
        <v>248</v>
      </c>
      <c r="M45" s="242" t="s">
        <v>270</v>
      </c>
      <c r="N45" s="243" t="s">
        <v>250</v>
      </c>
    </row>
    <row r="46" spans="2:14" ht="18" customHeight="1" x14ac:dyDescent="0.2">
      <c r="B46" s="218">
        <v>1</v>
      </c>
      <c r="C46" s="244" t="s">
        <v>271</v>
      </c>
      <c r="D46" s="220">
        <v>43464</v>
      </c>
      <c r="E46" s="245">
        <v>54144</v>
      </c>
      <c r="F46" s="245">
        <v>54144</v>
      </c>
      <c r="G46" s="246">
        <f>E46-F46</f>
        <v>0</v>
      </c>
      <c r="H46" s="247" t="s">
        <v>272</v>
      </c>
      <c r="I46" s="246" t="s">
        <v>273</v>
      </c>
      <c r="J46" s="663" t="s">
        <v>274</v>
      </c>
      <c r="K46" s="664"/>
      <c r="L46" s="248" t="s">
        <v>118</v>
      </c>
      <c r="M46" s="224">
        <v>43448</v>
      </c>
      <c r="N46" s="249" t="s">
        <v>253</v>
      </c>
    </row>
    <row r="47" spans="2:14" ht="18" customHeight="1" x14ac:dyDescent="0.2">
      <c r="B47" s="225">
        <v>2</v>
      </c>
      <c r="C47" s="250" t="s">
        <v>275</v>
      </c>
      <c r="D47" s="227">
        <v>43464</v>
      </c>
      <c r="E47" s="251">
        <v>4488</v>
      </c>
      <c r="F47" s="251">
        <v>4488</v>
      </c>
      <c r="G47" s="252">
        <f t="shared" ref="G47:G53" si="1">E47-F47</f>
        <v>0</v>
      </c>
      <c r="H47" s="253" t="s">
        <v>276</v>
      </c>
      <c r="I47" s="252" t="s">
        <v>273</v>
      </c>
      <c r="J47" s="651" t="s">
        <v>274</v>
      </c>
      <c r="K47" s="652"/>
      <c r="L47" s="254" t="s">
        <v>118</v>
      </c>
      <c r="M47" s="231">
        <v>43449</v>
      </c>
      <c r="N47" s="255" t="s">
        <v>253</v>
      </c>
    </row>
    <row r="48" spans="2:14" ht="18" customHeight="1" x14ac:dyDescent="0.2">
      <c r="B48" s="225">
        <v>3</v>
      </c>
      <c r="C48" s="250" t="s">
        <v>277</v>
      </c>
      <c r="D48" s="227">
        <v>43464</v>
      </c>
      <c r="E48" s="251">
        <v>45515</v>
      </c>
      <c r="F48" s="251">
        <v>45515</v>
      </c>
      <c r="G48" s="252">
        <f t="shared" si="1"/>
        <v>0</v>
      </c>
      <c r="H48" s="253" t="s">
        <v>278</v>
      </c>
      <c r="I48" s="252" t="s">
        <v>273</v>
      </c>
      <c r="J48" s="651" t="s">
        <v>274</v>
      </c>
      <c r="K48" s="652"/>
      <c r="L48" s="254" t="s">
        <v>118</v>
      </c>
      <c r="M48" s="231">
        <v>43462</v>
      </c>
      <c r="N48" s="255" t="s">
        <v>253</v>
      </c>
    </row>
    <row r="49" spans="2:14" ht="18" customHeight="1" x14ac:dyDescent="0.2">
      <c r="B49" s="225">
        <v>4</v>
      </c>
      <c r="C49" s="250" t="s">
        <v>279</v>
      </c>
      <c r="D49" s="227">
        <v>43464</v>
      </c>
      <c r="E49" s="251">
        <v>15551</v>
      </c>
      <c r="F49" s="251">
        <v>15551</v>
      </c>
      <c r="G49" s="252">
        <f t="shared" si="1"/>
        <v>0</v>
      </c>
      <c r="H49" s="253" t="s">
        <v>280</v>
      </c>
      <c r="I49" s="252" t="s">
        <v>273</v>
      </c>
      <c r="J49" s="651" t="s">
        <v>274</v>
      </c>
      <c r="K49" s="652"/>
      <c r="L49" s="254" t="s">
        <v>118</v>
      </c>
      <c r="M49" s="231">
        <v>43450</v>
      </c>
      <c r="N49" s="255" t="s">
        <v>253</v>
      </c>
    </row>
    <row r="50" spans="2:14" ht="18" customHeight="1" x14ac:dyDescent="0.2">
      <c r="B50" s="225">
        <v>5</v>
      </c>
      <c r="C50" s="250" t="s">
        <v>281</v>
      </c>
      <c r="D50" s="227">
        <v>43467</v>
      </c>
      <c r="E50" s="251">
        <v>78454</v>
      </c>
      <c r="F50" s="251">
        <v>78454</v>
      </c>
      <c r="G50" s="252">
        <f t="shared" si="1"/>
        <v>0</v>
      </c>
      <c r="H50" s="253" t="s">
        <v>261</v>
      </c>
      <c r="I50" s="252" t="s">
        <v>273</v>
      </c>
      <c r="J50" s="651" t="s">
        <v>274</v>
      </c>
      <c r="K50" s="652"/>
      <c r="L50" s="254" t="s">
        <v>118</v>
      </c>
      <c r="M50" s="231">
        <v>43447</v>
      </c>
      <c r="N50" s="255" t="s">
        <v>253</v>
      </c>
    </row>
    <row r="51" spans="2:14" ht="18" customHeight="1" x14ac:dyDescent="0.2">
      <c r="B51" s="225">
        <v>6</v>
      </c>
      <c r="C51" s="250" t="s">
        <v>282</v>
      </c>
      <c r="D51" s="227">
        <v>43467</v>
      </c>
      <c r="E51" s="251">
        <v>51214</v>
      </c>
      <c r="F51" s="251">
        <v>51214</v>
      </c>
      <c r="G51" s="252">
        <f t="shared" si="1"/>
        <v>0</v>
      </c>
      <c r="H51" s="253" t="s">
        <v>263</v>
      </c>
      <c r="I51" s="252" t="s">
        <v>273</v>
      </c>
      <c r="J51" s="651" t="s">
        <v>274</v>
      </c>
      <c r="K51" s="652"/>
      <c r="L51" s="254" t="s">
        <v>118</v>
      </c>
      <c r="M51" s="231">
        <v>43457</v>
      </c>
      <c r="N51" s="255" t="s">
        <v>253</v>
      </c>
    </row>
    <row r="52" spans="2:14" ht="18" customHeight="1" x14ac:dyDescent="0.2">
      <c r="B52" s="225">
        <v>7</v>
      </c>
      <c r="C52" s="250" t="s">
        <v>283</v>
      </c>
      <c r="D52" s="227">
        <v>43467</v>
      </c>
      <c r="E52" s="251">
        <v>4545</v>
      </c>
      <c r="F52" s="251">
        <v>4545</v>
      </c>
      <c r="G52" s="252">
        <f t="shared" si="1"/>
        <v>0</v>
      </c>
      <c r="H52" s="253" t="s">
        <v>272</v>
      </c>
      <c r="I52" s="252" t="s">
        <v>273</v>
      </c>
      <c r="J52" s="651" t="s">
        <v>274</v>
      </c>
      <c r="K52" s="652"/>
      <c r="L52" s="254" t="s">
        <v>118</v>
      </c>
      <c r="M52" s="231">
        <v>43447</v>
      </c>
      <c r="N52" s="255" t="s">
        <v>253</v>
      </c>
    </row>
    <row r="53" spans="2:14" ht="18" customHeight="1" thickBot="1" x14ac:dyDescent="0.25">
      <c r="B53" s="232">
        <v>8</v>
      </c>
      <c r="C53" s="256" t="s">
        <v>284</v>
      </c>
      <c r="D53" s="234">
        <v>43467</v>
      </c>
      <c r="E53" s="257">
        <v>78145</v>
      </c>
      <c r="F53" s="257">
        <v>78145</v>
      </c>
      <c r="G53" s="258">
        <f t="shared" si="1"/>
        <v>0</v>
      </c>
      <c r="H53" s="259" t="s">
        <v>285</v>
      </c>
      <c r="I53" s="258" t="s">
        <v>273</v>
      </c>
      <c r="J53" s="671" t="s">
        <v>274</v>
      </c>
      <c r="K53" s="672"/>
      <c r="L53" s="260" t="s">
        <v>118</v>
      </c>
      <c r="M53" s="238">
        <v>43464</v>
      </c>
      <c r="N53" s="261" t="s">
        <v>253</v>
      </c>
    </row>
    <row r="54" spans="2:14" ht="14.25" x14ac:dyDescent="0.2">
      <c r="B54" s="42"/>
      <c r="C54" s="5"/>
      <c r="D54" s="5"/>
      <c r="E54" s="5"/>
      <c r="N54" s="32"/>
    </row>
    <row r="55" spans="2:14" ht="15" thickBot="1" x14ac:dyDescent="0.25">
      <c r="B55" s="42"/>
      <c r="C55" s="5"/>
      <c r="D55" s="5"/>
      <c r="E55" s="5"/>
      <c r="N55" s="32"/>
    </row>
    <row r="56" spans="2:14" ht="15" x14ac:dyDescent="0.25">
      <c r="B56" s="673" t="s">
        <v>64</v>
      </c>
      <c r="C56" s="674"/>
      <c r="D56" s="674"/>
      <c r="E56" s="674"/>
      <c r="F56" s="674"/>
      <c r="G56" s="674"/>
      <c r="H56" s="674"/>
      <c r="I56" s="674"/>
      <c r="J56" s="674"/>
      <c r="K56" s="674"/>
      <c r="L56" s="675"/>
      <c r="N56" s="32"/>
    </row>
    <row r="57" spans="2:14" ht="14.25" customHeight="1" x14ac:dyDescent="0.2">
      <c r="B57" s="520" t="s">
        <v>286</v>
      </c>
      <c r="C57" s="521"/>
      <c r="D57" s="521"/>
      <c r="E57" s="521"/>
      <c r="F57" s="521"/>
      <c r="G57" s="521"/>
      <c r="H57" s="521"/>
      <c r="I57" s="521"/>
      <c r="J57" s="521"/>
      <c r="K57" s="521"/>
      <c r="L57" s="554"/>
      <c r="N57" s="32"/>
    </row>
    <row r="58" spans="2:14" ht="15" customHeight="1" thickBot="1" x14ac:dyDescent="0.25">
      <c r="B58" s="615"/>
      <c r="C58" s="616"/>
      <c r="D58" s="616"/>
      <c r="E58" s="616"/>
      <c r="F58" s="616"/>
      <c r="G58" s="616"/>
      <c r="H58" s="616"/>
      <c r="I58" s="616"/>
      <c r="J58" s="616"/>
      <c r="K58" s="616"/>
      <c r="L58" s="617"/>
      <c r="N58" s="32"/>
    </row>
    <row r="59" spans="2:14" ht="14.25" x14ac:dyDescent="0.2">
      <c r="B59" s="42"/>
      <c r="C59" s="5"/>
      <c r="D59" s="5"/>
      <c r="E59" s="5"/>
      <c r="N59" s="32"/>
    </row>
    <row r="60" spans="2:14" ht="14.25" x14ac:dyDescent="0.2">
      <c r="B60" s="42"/>
      <c r="C60" s="5"/>
      <c r="D60" s="5"/>
      <c r="E60" s="5"/>
      <c r="N60" s="32"/>
    </row>
    <row r="61" spans="2:14" ht="14.25" x14ac:dyDescent="0.2">
      <c r="B61" s="42"/>
      <c r="C61" s="5"/>
      <c r="D61" s="5"/>
      <c r="E61" s="5"/>
      <c r="N61" s="32"/>
    </row>
    <row r="62" spans="2:14" ht="15" thickBot="1" x14ac:dyDescent="0.25">
      <c r="B62" s="83"/>
      <c r="C62" s="33"/>
      <c r="D62" s="33"/>
      <c r="E62" s="33"/>
      <c r="F62" s="33"/>
      <c r="G62" s="33"/>
      <c r="H62" s="33"/>
      <c r="I62" s="33"/>
      <c r="J62" s="33"/>
      <c r="K62" s="33"/>
      <c r="L62" s="33"/>
      <c r="M62" s="33"/>
      <c r="N62" s="34"/>
    </row>
    <row r="63" spans="2:14" ht="14.25" x14ac:dyDescent="0.2">
      <c r="B63" s="5"/>
      <c r="C63" s="5"/>
      <c r="D63" s="5"/>
      <c r="E63" s="5"/>
    </row>
    <row r="64" spans="2:14" ht="14.25" x14ac:dyDescent="0.2">
      <c r="B64" s="5"/>
      <c r="C64" s="5"/>
      <c r="D64" s="5"/>
      <c r="E64" s="5"/>
    </row>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5" customFormat="1" ht="14.25" x14ac:dyDescent="0.2"/>
    <row r="1986" s="5" customFormat="1" ht="14.25" x14ac:dyDescent="0.2"/>
    <row r="1987" s="5" customFormat="1" ht="14.25" x14ac:dyDescent="0.2"/>
    <row r="1988" s="5" customFormat="1" ht="14.25" x14ac:dyDescent="0.2"/>
    <row r="1989" s="5" customFormat="1" ht="14.25" x14ac:dyDescent="0.2"/>
    <row r="1990" s="5" customFormat="1" ht="14.25" x14ac:dyDescent="0.2"/>
    <row r="1991" s="5" customFormat="1" ht="14.25" x14ac:dyDescent="0.2"/>
    <row r="1992" s="5" customFormat="1" ht="14.25" x14ac:dyDescent="0.2"/>
    <row r="1993" s="5" customFormat="1" ht="14.25" x14ac:dyDescent="0.2"/>
    <row r="1994" s="5" customFormat="1" ht="14.25" x14ac:dyDescent="0.2"/>
    <row r="1995" s="5" customFormat="1" ht="14.25" x14ac:dyDescent="0.2"/>
    <row r="1996" s="5" customFormat="1" ht="14.25" x14ac:dyDescent="0.2"/>
    <row r="1997" s="5" customFormat="1" ht="14.25" x14ac:dyDescent="0.2"/>
    <row r="1998" s="5" customFormat="1" ht="14.25" x14ac:dyDescent="0.2"/>
    <row r="1999" s="5" customFormat="1" ht="14.25" x14ac:dyDescent="0.2"/>
    <row r="2000" s="5" customFormat="1" ht="14.25" x14ac:dyDescent="0.2"/>
    <row r="2001" s="5" customFormat="1" ht="14.25" x14ac:dyDescent="0.2"/>
    <row r="2002" s="5" customFormat="1" ht="14.25" x14ac:dyDescent="0.2"/>
    <row r="2003" s="5" customFormat="1" ht="14.25" x14ac:dyDescent="0.2"/>
    <row r="2004" s="5" customFormat="1" ht="14.25" x14ac:dyDescent="0.2"/>
    <row r="2005" s="5" customFormat="1" ht="14.25" x14ac:dyDescent="0.2"/>
    <row r="2006" s="5" customFormat="1" ht="14.25" x14ac:dyDescent="0.2"/>
    <row r="2007" s="5" customFormat="1" ht="14.25" x14ac:dyDescent="0.2"/>
    <row r="2008" s="5" customFormat="1" ht="14.25" x14ac:dyDescent="0.2"/>
    <row r="2009" s="5" customFormat="1" ht="14.25" customHeight="1" x14ac:dyDescent="0.2"/>
    <row r="2010" s="5" customFormat="1" ht="14.25" customHeight="1" x14ac:dyDescent="0.2"/>
    <row r="2011" s="5" customFormat="1" ht="14.25" customHeight="1" x14ac:dyDescent="0.2"/>
    <row r="2012" s="5" customFormat="1" ht="14.25" customHeight="1" x14ac:dyDescent="0.2"/>
    <row r="2013" s="5" customFormat="1" ht="14.25" customHeight="1" x14ac:dyDescent="0.2"/>
    <row r="2014" s="5" customFormat="1" ht="14.25" customHeight="1" x14ac:dyDescent="0.2"/>
    <row r="2015" s="5" customFormat="1" ht="14.25" customHeight="1" x14ac:dyDescent="0.2"/>
    <row r="2016" s="5" customFormat="1" ht="14.25" customHeight="1" x14ac:dyDescent="0.2"/>
    <row r="2017" spans="2:5" ht="14.25" customHeight="1" x14ac:dyDescent="0.2">
      <c r="B2017" s="5"/>
      <c r="C2017" s="5"/>
      <c r="D2017" s="5"/>
      <c r="E2017" s="5"/>
    </row>
    <row r="2018" spans="2:5" ht="14.25" customHeight="1" x14ac:dyDescent="0.2">
      <c r="B2018" s="5"/>
      <c r="C2018" s="5"/>
      <c r="D2018" s="5"/>
      <c r="E2018" s="5"/>
    </row>
    <row r="2019" spans="2:5" ht="14.25" customHeight="1" x14ac:dyDescent="0.2">
      <c r="B2019" s="5"/>
      <c r="C2019" s="5"/>
      <c r="D2019" s="5"/>
      <c r="E2019" s="5"/>
    </row>
    <row r="2020" spans="2:5" ht="14.25" customHeight="1" x14ac:dyDescent="0.2">
      <c r="B2020" s="5"/>
      <c r="C2020" s="5"/>
      <c r="D2020" s="5"/>
      <c r="E2020" s="5"/>
    </row>
    <row r="2021" spans="2:5" ht="14.25" customHeight="1" x14ac:dyDescent="0.2">
      <c r="B2021" s="5"/>
      <c r="C2021" s="5"/>
      <c r="D2021" s="5"/>
      <c r="E2021" s="5"/>
    </row>
    <row r="2022" spans="2:5" ht="14.25" customHeight="1" x14ac:dyDescent="0.2">
      <c r="B2022" s="5"/>
      <c r="C2022" s="5"/>
      <c r="D2022" s="5"/>
      <c r="E2022" s="5"/>
    </row>
    <row r="2023" spans="2:5" ht="14.25" customHeight="1" x14ac:dyDescent="0.2">
      <c r="B2023" s="5"/>
      <c r="C2023" s="5"/>
      <c r="D2023" s="5"/>
      <c r="E2023" s="5"/>
    </row>
    <row r="2024" spans="2:5" ht="14.25" customHeight="1" x14ac:dyDescent="0.2"/>
    <row r="2025" spans="2:5" ht="14.25" customHeight="1" x14ac:dyDescent="0.2"/>
    <row r="2026" spans="2:5" ht="14.25" customHeight="1" x14ac:dyDescent="0.2"/>
    <row r="2027" spans="2:5" ht="14.25" customHeight="1" x14ac:dyDescent="0.2"/>
    <row r="2028" spans="2:5" ht="14.25" customHeight="1" x14ac:dyDescent="0.2"/>
  </sheetData>
  <mergeCells count="37">
    <mergeCell ref="B1:L3"/>
    <mergeCell ref="B42:C42"/>
    <mergeCell ref="K34:L34"/>
    <mergeCell ref="B28:C28"/>
    <mergeCell ref="C6:D6"/>
    <mergeCell ref="F6:I6"/>
    <mergeCell ref="B8:N8"/>
    <mergeCell ref="B11:L12"/>
    <mergeCell ref="B17:L20"/>
    <mergeCell ref="B21:N21"/>
    <mergeCell ref="B22:L24"/>
    <mergeCell ref="B25:N25"/>
    <mergeCell ref="B30:E30"/>
    <mergeCell ref="F30:L30"/>
    <mergeCell ref="K31:L31"/>
    <mergeCell ref="B57:L58"/>
    <mergeCell ref="J49:K49"/>
    <mergeCell ref="J50:K50"/>
    <mergeCell ref="J51:K51"/>
    <mergeCell ref="J52:K52"/>
    <mergeCell ref="J53:K53"/>
    <mergeCell ref="B56:L56"/>
    <mergeCell ref="J48:K48"/>
    <mergeCell ref="K39:L39"/>
    <mergeCell ref="J4:K4"/>
    <mergeCell ref="B44:E44"/>
    <mergeCell ref="F44:N44"/>
    <mergeCell ref="J45:K45"/>
    <mergeCell ref="J46:K46"/>
    <mergeCell ref="J47:K47"/>
    <mergeCell ref="K32:L32"/>
    <mergeCell ref="K35:L35"/>
    <mergeCell ref="K36:L36"/>
    <mergeCell ref="K37:L37"/>
    <mergeCell ref="K38:L38"/>
    <mergeCell ref="K33:L33"/>
    <mergeCell ref="C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043"/>
  <sheetViews>
    <sheetView showGridLines="0" topLeftCell="E1" workbookViewId="0">
      <selection activeCell="M3" sqref="M3"/>
    </sheetView>
  </sheetViews>
  <sheetFormatPr baseColWidth="10" defaultColWidth="0" defaultRowHeight="0" customHeight="1" zeroHeight="1" x14ac:dyDescent="0.2"/>
  <cols>
    <col min="1" max="1" width="2.7109375" style="5" customWidth="1"/>
    <col min="2" max="2" width="17.42578125" style="84" customWidth="1"/>
    <col min="3" max="3" width="24.7109375" style="84" customWidth="1"/>
    <col min="4" max="4" width="18.140625" style="84" customWidth="1"/>
    <col min="5" max="5" width="20.7109375" style="84" customWidth="1"/>
    <col min="6" max="6" width="14.42578125" style="84" bestFit="1" customWidth="1"/>
    <col min="7" max="7" width="14.42578125" style="5" bestFit="1" customWidth="1"/>
    <col min="8" max="8" width="12.85546875" style="5" customWidth="1"/>
    <col min="9" max="9" width="23.7109375" style="5" customWidth="1"/>
    <col min="10" max="10" width="14" style="5" customWidth="1"/>
    <col min="11" max="11" width="18.85546875" style="5" customWidth="1"/>
    <col min="12" max="12" width="30.7109375" style="5" customWidth="1"/>
    <col min="13" max="13" width="24.7109375" style="5" customWidth="1"/>
    <col min="14" max="14" width="11.42578125" style="5" customWidth="1"/>
    <col min="15" max="16384" width="11.42578125" style="5" hidden="1"/>
  </cols>
  <sheetData>
    <row r="1" spans="2:21" s="446" customFormat="1" ht="27.75" customHeight="1" x14ac:dyDescent="0.25">
      <c r="B1" s="536" t="s">
        <v>498</v>
      </c>
      <c r="C1" s="536"/>
      <c r="D1" s="536"/>
      <c r="E1" s="536"/>
      <c r="F1" s="536"/>
      <c r="G1" s="536"/>
      <c r="H1" s="536"/>
      <c r="I1" s="536"/>
      <c r="J1" s="536"/>
      <c r="K1" s="536"/>
      <c r="L1" s="494" t="s">
        <v>485</v>
      </c>
      <c r="M1" s="492" t="s">
        <v>493</v>
      </c>
    </row>
    <row r="2" spans="2:21" s="446" customFormat="1" ht="27.75" customHeight="1" x14ac:dyDescent="0.25">
      <c r="B2" s="536"/>
      <c r="C2" s="536"/>
      <c r="D2" s="536"/>
      <c r="E2" s="536"/>
      <c r="F2" s="536"/>
      <c r="G2" s="536"/>
      <c r="H2" s="536"/>
      <c r="I2" s="536"/>
      <c r="J2" s="536"/>
      <c r="K2" s="536"/>
      <c r="L2" s="494" t="s">
        <v>486</v>
      </c>
      <c r="M2" s="492">
        <v>1</v>
      </c>
    </row>
    <row r="3" spans="2:21" s="446" customFormat="1" ht="27.75" customHeight="1" x14ac:dyDescent="0.25">
      <c r="B3" s="536"/>
      <c r="C3" s="536"/>
      <c r="D3" s="536"/>
      <c r="E3" s="536"/>
      <c r="F3" s="536"/>
      <c r="G3" s="536"/>
      <c r="H3" s="536"/>
      <c r="I3" s="536"/>
      <c r="J3" s="536"/>
      <c r="K3" s="536"/>
      <c r="L3" s="494" t="s">
        <v>499</v>
      </c>
      <c r="M3" s="493">
        <v>44573</v>
      </c>
    </row>
    <row r="4" spans="2:21" ht="15" customHeight="1" thickBot="1" x14ac:dyDescent="0.25">
      <c r="B4" s="5"/>
      <c r="C4" s="5"/>
      <c r="D4" s="5"/>
      <c r="E4" s="5"/>
      <c r="F4" s="5"/>
      <c r="J4" s="551"/>
      <c r="K4" s="551"/>
      <c r="L4" s="91"/>
    </row>
    <row r="5" spans="2:21" s="14" customFormat="1" ht="24" customHeight="1" thickBot="1" x14ac:dyDescent="0.3">
      <c r="B5" s="262" t="s">
        <v>8</v>
      </c>
      <c r="C5" s="200"/>
      <c r="D5" s="669" t="s">
        <v>9</v>
      </c>
      <c r="E5" s="669"/>
      <c r="F5" s="669"/>
      <c r="G5" s="16"/>
      <c r="H5" s="16"/>
      <c r="I5" s="16"/>
      <c r="J5" s="263" t="s">
        <v>10</v>
      </c>
      <c r="K5" s="264"/>
      <c r="L5" s="690" t="s">
        <v>11</v>
      </c>
      <c r="M5" s="691"/>
      <c r="N5" s="11"/>
      <c r="O5" s="11"/>
      <c r="P5" s="12"/>
      <c r="Q5" s="13"/>
      <c r="R5" s="13"/>
      <c r="S5" s="11"/>
      <c r="T5" s="11"/>
      <c r="U5" s="11"/>
    </row>
    <row r="6" spans="2:21" s="23" customFormat="1" ht="24" customHeight="1" thickBot="1" x14ac:dyDescent="0.3">
      <c r="B6" s="265" t="s">
        <v>12</v>
      </c>
      <c r="C6" s="93"/>
      <c r="D6" s="692" t="s">
        <v>13</v>
      </c>
      <c r="E6" s="692"/>
      <c r="F6" s="178" t="s">
        <v>14</v>
      </c>
      <c r="G6" s="692" t="s">
        <v>13</v>
      </c>
      <c r="H6" s="692"/>
      <c r="I6" s="692"/>
      <c r="J6" s="266" t="s">
        <v>0</v>
      </c>
      <c r="K6" s="267" t="s">
        <v>15</v>
      </c>
      <c r="L6" s="20" t="s">
        <v>16</v>
      </c>
      <c r="M6" s="180" t="s">
        <v>458</v>
      </c>
      <c r="N6" s="268"/>
      <c r="O6" s="12"/>
      <c r="P6" s="12"/>
      <c r="Q6" s="11"/>
      <c r="R6" s="11"/>
      <c r="S6" s="11"/>
    </row>
    <row r="7" spans="2:21" s="23" customFormat="1" ht="14.25" customHeight="1" x14ac:dyDescent="0.25">
      <c r="B7" s="204"/>
      <c r="C7" s="204"/>
      <c r="D7" s="204"/>
      <c r="E7" s="204"/>
      <c r="F7" s="204"/>
      <c r="G7" s="204"/>
      <c r="H7" s="204"/>
      <c r="I7" s="204"/>
      <c r="J7" s="206"/>
      <c r="K7" s="207"/>
      <c r="L7" s="207"/>
      <c r="M7" s="1"/>
      <c r="N7" s="22"/>
      <c r="O7" s="12"/>
      <c r="P7" s="12"/>
      <c r="Q7" s="11"/>
      <c r="R7" s="11"/>
      <c r="S7" s="11"/>
    </row>
    <row r="8" spans="2:21" ht="22.5" customHeight="1" x14ac:dyDescent="0.2">
      <c r="B8" s="500" t="s">
        <v>18</v>
      </c>
      <c r="C8" s="501"/>
      <c r="D8" s="501"/>
      <c r="E8" s="501"/>
      <c r="F8" s="501"/>
      <c r="G8" s="501"/>
      <c r="H8" s="501"/>
      <c r="I8" s="501"/>
      <c r="J8" s="501"/>
      <c r="K8" s="501"/>
      <c r="L8" s="501"/>
      <c r="M8" s="502"/>
    </row>
    <row r="9" spans="2:21" ht="20.25" customHeight="1" x14ac:dyDescent="0.2">
      <c r="B9" s="520" t="s">
        <v>287</v>
      </c>
      <c r="C9" s="521"/>
      <c r="D9" s="521"/>
      <c r="E9" s="521"/>
      <c r="F9" s="521"/>
      <c r="G9" s="521"/>
      <c r="H9" s="521"/>
      <c r="I9" s="521"/>
      <c r="J9" s="521"/>
      <c r="K9" s="521"/>
      <c r="M9" s="208"/>
    </row>
    <row r="10" spans="2:21" ht="14.25" customHeight="1" x14ac:dyDescent="0.2">
      <c r="B10" s="520"/>
      <c r="C10" s="521"/>
      <c r="D10" s="521"/>
      <c r="E10" s="521"/>
      <c r="F10" s="521"/>
      <c r="G10" s="521"/>
      <c r="H10" s="521"/>
      <c r="I10" s="521"/>
      <c r="J10" s="521"/>
      <c r="K10" s="521"/>
      <c r="M10" s="32"/>
    </row>
    <row r="11" spans="2:21" ht="14.25" customHeight="1" x14ac:dyDescent="0.2">
      <c r="B11" s="693" t="s">
        <v>226</v>
      </c>
      <c r="C11" s="694"/>
      <c r="D11" s="694"/>
      <c r="E11" s="694"/>
      <c r="F11" s="694"/>
      <c r="G11" s="694"/>
      <c r="H11" s="694"/>
      <c r="I11" s="694"/>
      <c r="J11" s="694"/>
      <c r="K11" s="694"/>
      <c r="L11" s="694"/>
      <c r="M11" s="32"/>
    </row>
    <row r="12" spans="2:21" ht="14.25" x14ac:dyDescent="0.2">
      <c r="B12" s="693"/>
      <c r="C12" s="694"/>
      <c r="D12" s="694"/>
      <c r="E12" s="694"/>
      <c r="F12" s="694"/>
      <c r="G12" s="694"/>
      <c r="H12" s="694"/>
      <c r="I12" s="694"/>
      <c r="J12" s="694"/>
      <c r="K12" s="694"/>
      <c r="L12" s="694"/>
      <c r="M12" s="32"/>
    </row>
    <row r="13" spans="2:21" ht="14.25" x14ac:dyDescent="0.2">
      <c r="B13" s="269"/>
      <c r="C13" s="270"/>
      <c r="D13" s="270"/>
      <c r="E13" s="270"/>
      <c r="F13" s="270"/>
      <c r="G13" s="270"/>
      <c r="H13" s="270"/>
      <c r="I13" s="270"/>
      <c r="J13" s="270"/>
      <c r="K13" s="270"/>
      <c r="M13" s="32"/>
    </row>
    <row r="14" spans="2:21" ht="17.25" customHeight="1" x14ac:dyDescent="0.2">
      <c r="B14" s="695" t="s">
        <v>1</v>
      </c>
      <c r="C14" s="682"/>
      <c r="D14" s="270"/>
      <c r="E14" s="270"/>
      <c r="F14" s="270"/>
      <c r="G14" s="270"/>
      <c r="H14" s="270"/>
      <c r="I14" s="270"/>
      <c r="J14" s="270"/>
      <c r="K14" s="270"/>
      <c r="M14" s="32"/>
    </row>
    <row r="15" spans="2:21" s="37" customFormat="1" ht="18" customHeight="1" x14ac:dyDescent="0.25">
      <c r="B15" s="520" t="s">
        <v>288</v>
      </c>
      <c r="C15" s="521"/>
      <c r="D15" s="521"/>
      <c r="E15" s="521"/>
      <c r="F15" s="521"/>
      <c r="G15" s="521"/>
      <c r="H15" s="521"/>
      <c r="I15" s="521"/>
      <c r="J15" s="521"/>
      <c r="K15" s="521"/>
      <c r="L15" s="521"/>
      <c r="M15" s="554"/>
    </row>
    <row r="16" spans="2:21" s="37" customFormat="1" ht="18" customHeight="1" x14ac:dyDescent="0.25">
      <c r="B16" s="520" t="s">
        <v>289</v>
      </c>
      <c r="C16" s="521"/>
      <c r="D16" s="521"/>
      <c r="E16" s="521"/>
      <c r="F16" s="521"/>
      <c r="G16" s="521"/>
      <c r="H16" s="521"/>
      <c r="I16" s="521"/>
      <c r="J16" s="521"/>
      <c r="K16" s="521"/>
      <c r="L16" s="521"/>
      <c r="M16" s="554"/>
    </row>
    <row r="17" spans="2:13" s="37" customFormat="1" ht="18" customHeight="1" x14ac:dyDescent="0.25">
      <c r="B17" s="520" t="s">
        <v>290</v>
      </c>
      <c r="C17" s="521"/>
      <c r="D17" s="521"/>
      <c r="E17" s="521"/>
      <c r="F17" s="521"/>
      <c r="G17" s="521"/>
      <c r="H17" s="521"/>
      <c r="I17" s="521"/>
      <c r="J17" s="521"/>
      <c r="K17" s="521"/>
      <c r="L17" s="521"/>
      <c r="M17" s="554"/>
    </row>
    <row r="18" spans="2:13" ht="14.25" x14ac:dyDescent="0.2">
      <c r="B18" s="42"/>
      <c r="C18" s="5"/>
      <c r="D18" s="5"/>
      <c r="E18" s="5"/>
      <c r="F18" s="5"/>
      <c r="M18" s="32"/>
    </row>
    <row r="19" spans="2:13" ht="19.5" customHeight="1" thickBot="1" x14ac:dyDescent="0.25">
      <c r="B19" s="500" t="s">
        <v>291</v>
      </c>
      <c r="C19" s="501"/>
      <c r="D19" s="501"/>
      <c r="E19" s="501"/>
      <c r="F19" s="501"/>
      <c r="G19" s="501"/>
      <c r="H19" s="501"/>
      <c r="I19" s="501"/>
      <c r="J19" s="501"/>
      <c r="K19" s="501"/>
      <c r="L19" s="501"/>
      <c r="M19" s="502"/>
    </row>
    <row r="20" spans="2:13" ht="14.25" x14ac:dyDescent="0.2">
      <c r="B20" s="696" t="s">
        <v>460</v>
      </c>
      <c r="C20" s="697"/>
      <c r="D20" s="697"/>
      <c r="E20" s="697"/>
      <c r="F20" s="697"/>
      <c r="G20" s="697"/>
      <c r="H20" s="697"/>
      <c r="I20" s="697"/>
      <c r="J20" s="697"/>
      <c r="K20" s="697"/>
      <c r="L20" s="271"/>
      <c r="M20" s="272"/>
    </row>
    <row r="21" spans="2:13" ht="20.25" customHeight="1" thickBot="1" x14ac:dyDescent="0.25">
      <c r="B21" s="698"/>
      <c r="C21" s="699"/>
      <c r="D21" s="699"/>
      <c r="E21" s="699"/>
      <c r="F21" s="699"/>
      <c r="G21" s="699"/>
      <c r="H21" s="699"/>
      <c r="I21" s="699"/>
      <c r="J21" s="699"/>
      <c r="K21" s="699"/>
      <c r="M21" s="32"/>
    </row>
    <row r="22" spans="2:13" ht="17.25" customHeight="1" x14ac:dyDescent="0.25">
      <c r="B22" s="42"/>
      <c r="C22" s="273" t="s">
        <v>292</v>
      </c>
      <c r="D22" s="2"/>
      <c r="E22" s="274"/>
      <c r="F22" s="274"/>
      <c r="G22" s="274"/>
      <c r="H22" s="274"/>
      <c r="I22" s="274"/>
      <c r="J22" s="274"/>
      <c r="K22" s="274"/>
      <c r="L22" s="272"/>
      <c r="M22" s="32"/>
    </row>
    <row r="23" spans="2:13" ht="15" customHeight="1" x14ac:dyDescent="0.2">
      <c r="B23" s="42"/>
      <c r="C23" s="520" t="s">
        <v>293</v>
      </c>
      <c r="D23" s="521"/>
      <c r="E23" s="521"/>
      <c r="F23" s="521"/>
      <c r="G23" s="521"/>
      <c r="H23" s="521"/>
      <c r="I23" s="521"/>
      <c r="J23" s="521"/>
      <c r="K23" s="521"/>
      <c r="L23" s="554"/>
      <c r="M23" s="32"/>
    </row>
    <row r="24" spans="2:13" ht="15" customHeight="1" x14ac:dyDescent="0.2">
      <c r="B24" s="42"/>
      <c r="C24" s="520"/>
      <c r="D24" s="521"/>
      <c r="E24" s="521"/>
      <c r="F24" s="521"/>
      <c r="G24" s="521"/>
      <c r="H24" s="521"/>
      <c r="I24" s="521"/>
      <c r="J24" s="521"/>
      <c r="K24" s="521"/>
      <c r="L24" s="554"/>
      <c r="M24" s="32"/>
    </row>
    <row r="25" spans="2:13" ht="15" customHeight="1" thickBot="1" x14ac:dyDescent="0.25">
      <c r="B25" s="42"/>
      <c r="C25" s="615"/>
      <c r="D25" s="616"/>
      <c r="E25" s="616"/>
      <c r="F25" s="616"/>
      <c r="G25" s="616"/>
      <c r="H25" s="616"/>
      <c r="I25" s="616"/>
      <c r="J25" s="616"/>
      <c r="K25" s="616"/>
      <c r="L25" s="617"/>
      <c r="M25" s="32"/>
    </row>
    <row r="26" spans="2:13" ht="14.25" x14ac:dyDescent="0.2">
      <c r="B26" s="182"/>
      <c r="C26" s="4"/>
      <c r="D26" s="4"/>
      <c r="E26" s="4"/>
      <c r="F26" s="4"/>
      <c r="G26" s="4"/>
      <c r="H26" s="4"/>
      <c r="I26" s="4"/>
      <c r="J26" s="4"/>
      <c r="K26" s="4"/>
      <c r="M26" s="32"/>
    </row>
    <row r="27" spans="2:13" ht="15.75" customHeight="1" x14ac:dyDescent="0.2">
      <c r="B27" s="275"/>
      <c r="C27" s="682" t="s">
        <v>294</v>
      </c>
      <c r="D27" s="682"/>
      <c r="E27" s="682"/>
      <c r="F27" s="682"/>
      <c r="G27" s="682"/>
      <c r="H27" s="4"/>
      <c r="I27" s="4"/>
      <c r="J27" s="4"/>
      <c r="K27" s="4"/>
      <c r="M27" s="32"/>
    </row>
    <row r="28" spans="2:13" ht="39.75" customHeight="1" x14ac:dyDescent="0.2">
      <c r="B28" s="42"/>
      <c r="C28" s="521" t="s">
        <v>295</v>
      </c>
      <c r="D28" s="521"/>
      <c r="E28" s="521"/>
      <c r="F28" s="521"/>
      <c r="G28" s="521"/>
      <c r="H28" s="521"/>
      <c r="I28" s="521"/>
      <c r="J28" s="521"/>
      <c r="K28" s="521"/>
      <c r="L28" s="521"/>
      <c r="M28" s="554"/>
    </row>
    <row r="29" spans="2:13" ht="9" customHeight="1" x14ac:dyDescent="0.2">
      <c r="B29" s="42"/>
      <c r="C29" s="4"/>
      <c r="D29" s="4"/>
      <c r="E29" s="4"/>
      <c r="F29" s="4"/>
      <c r="G29" s="4"/>
      <c r="H29" s="4"/>
      <c r="I29" s="4"/>
      <c r="J29" s="4"/>
      <c r="K29" s="4"/>
      <c r="L29" s="4"/>
      <c r="M29" s="181"/>
    </row>
    <row r="30" spans="2:13" ht="15.75" customHeight="1" x14ac:dyDescent="0.2">
      <c r="B30" s="683" t="s">
        <v>296</v>
      </c>
      <c r="C30" s="684"/>
      <c r="D30" s="684"/>
      <c r="E30" s="684"/>
      <c r="F30" s="684"/>
      <c r="G30" s="684"/>
      <c r="H30" s="684"/>
      <c r="I30" s="684"/>
      <c r="J30" s="684"/>
      <c r="K30" s="684"/>
      <c r="L30" s="684"/>
      <c r="M30" s="685"/>
    </row>
    <row r="31" spans="2:13" ht="21.75" customHeight="1" x14ac:dyDescent="0.2">
      <c r="B31" s="686" t="s">
        <v>297</v>
      </c>
      <c r="C31" s="687"/>
      <c r="D31" s="687"/>
      <c r="E31" s="687"/>
      <c r="F31" s="687"/>
      <c r="G31" s="687"/>
      <c r="H31" s="687"/>
      <c r="I31" s="687"/>
      <c r="J31" s="687"/>
      <c r="K31" s="687"/>
      <c r="L31" s="687"/>
      <c r="M31" s="688"/>
    </row>
    <row r="32" spans="2:13" ht="15" thickBot="1" x14ac:dyDescent="0.25">
      <c r="B32" s="182"/>
      <c r="C32" s="4"/>
      <c r="D32" s="4"/>
      <c r="E32" s="4"/>
      <c r="F32" s="4"/>
      <c r="G32" s="4"/>
      <c r="H32" s="4"/>
      <c r="I32" s="4"/>
      <c r="J32" s="4"/>
      <c r="K32" s="4"/>
      <c r="M32" s="32"/>
    </row>
    <row r="33" spans="2:13" ht="17.25" customHeight="1" x14ac:dyDescent="0.25">
      <c r="B33" s="42"/>
      <c r="C33" s="273" t="s">
        <v>298</v>
      </c>
      <c r="D33" s="2"/>
      <c r="E33" s="274"/>
      <c r="F33" s="274"/>
      <c r="G33" s="274"/>
      <c r="H33" s="274"/>
      <c r="I33" s="274"/>
      <c r="J33" s="274"/>
      <c r="K33" s="274"/>
      <c r="L33" s="272"/>
      <c r="M33" s="32"/>
    </row>
    <row r="34" spans="2:13" ht="22.5" customHeight="1" x14ac:dyDescent="0.2">
      <c r="B34" s="42"/>
      <c r="C34" s="520" t="s">
        <v>299</v>
      </c>
      <c r="D34" s="521"/>
      <c r="E34" s="521"/>
      <c r="F34" s="521"/>
      <c r="G34" s="521"/>
      <c r="H34" s="521"/>
      <c r="I34" s="521"/>
      <c r="J34" s="521"/>
      <c r="K34" s="521"/>
      <c r="L34" s="554"/>
      <c r="M34" s="32"/>
    </row>
    <row r="35" spans="2:13" ht="22.5" customHeight="1" x14ac:dyDescent="0.2">
      <c r="B35" s="42"/>
      <c r="C35" s="520"/>
      <c r="D35" s="521"/>
      <c r="E35" s="521"/>
      <c r="F35" s="521"/>
      <c r="G35" s="521"/>
      <c r="H35" s="521"/>
      <c r="I35" s="521"/>
      <c r="J35" s="521"/>
      <c r="K35" s="521"/>
      <c r="L35" s="554"/>
      <c r="M35" s="32"/>
    </row>
    <row r="36" spans="2:13" ht="22.5" customHeight="1" thickBot="1" x14ac:dyDescent="0.25">
      <c r="B36" s="42"/>
      <c r="C36" s="615"/>
      <c r="D36" s="616"/>
      <c r="E36" s="616"/>
      <c r="F36" s="616"/>
      <c r="G36" s="616"/>
      <c r="H36" s="616"/>
      <c r="I36" s="616"/>
      <c r="J36" s="616"/>
      <c r="K36" s="616"/>
      <c r="L36" s="617"/>
      <c r="M36" s="32"/>
    </row>
    <row r="37" spans="2:13" ht="14.25" x14ac:dyDescent="0.2">
      <c r="B37" s="182"/>
      <c r="C37" s="4"/>
      <c r="D37" s="4"/>
      <c r="E37" s="4"/>
      <c r="F37" s="4"/>
      <c r="G37" s="4"/>
      <c r="H37" s="4"/>
      <c r="I37" s="4"/>
      <c r="J37" s="4"/>
      <c r="K37" s="4"/>
      <c r="M37" s="32"/>
    </row>
    <row r="38" spans="2:13" ht="15.75" customHeight="1" x14ac:dyDescent="0.2">
      <c r="B38" s="275"/>
      <c r="C38" s="682" t="s">
        <v>294</v>
      </c>
      <c r="D38" s="682"/>
      <c r="E38" s="682"/>
      <c r="F38" s="682"/>
      <c r="G38" s="682"/>
      <c r="H38" s="4"/>
      <c r="I38" s="4"/>
      <c r="J38" s="4"/>
      <c r="K38" s="4"/>
      <c r="M38" s="32"/>
    </row>
    <row r="39" spans="2:13" ht="39.75" customHeight="1" x14ac:dyDescent="0.2">
      <c r="B39" s="42"/>
      <c r="C39" s="521" t="s">
        <v>300</v>
      </c>
      <c r="D39" s="521"/>
      <c r="E39" s="521"/>
      <c r="F39" s="521"/>
      <c r="G39" s="521"/>
      <c r="H39" s="521"/>
      <c r="I39" s="521"/>
      <c r="J39" s="521"/>
      <c r="K39" s="521"/>
      <c r="L39" s="521"/>
      <c r="M39" s="554"/>
    </row>
    <row r="40" spans="2:13" ht="9" customHeight="1" x14ac:dyDescent="0.2">
      <c r="B40" s="42"/>
      <c r="C40" s="4"/>
      <c r="D40" s="4"/>
      <c r="E40" s="4"/>
      <c r="F40" s="4"/>
      <c r="G40" s="4"/>
      <c r="H40" s="4"/>
      <c r="I40" s="4"/>
      <c r="J40" s="4"/>
      <c r="K40" s="4"/>
      <c r="L40" s="4"/>
      <c r="M40" s="181"/>
    </row>
    <row r="41" spans="2:13" ht="15.75" customHeight="1" x14ac:dyDescent="0.2">
      <c r="B41" s="683" t="s">
        <v>296</v>
      </c>
      <c r="C41" s="684"/>
      <c r="D41" s="684"/>
      <c r="E41" s="684"/>
      <c r="F41" s="684"/>
      <c r="G41" s="684"/>
      <c r="H41" s="684"/>
      <c r="I41" s="684"/>
      <c r="J41" s="684"/>
      <c r="K41" s="684"/>
      <c r="L41" s="684"/>
      <c r="M41" s="685"/>
    </row>
    <row r="42" spans="2:13" ht="21.75" customHeight="1" x14ac:dyDescent="0.2">
      <c r="B42" s="686" t="s">
        <v>297</v>
      </c>
      <c r="C42" s="687"/>
      <c r="D42" s="687"/>
      <c r="E42" s="687"/>
      <c r="F42" s="687"/>
      <c r="G42" s="687"/>
      <c r="H42" s="687"/>
      <c r="I42" s="687"/>
      <c r="J42" s="687"/>
      <c r="K42" s="687"/>
      <c r="L42" s="687"/>
      <c r="M42" s="688"/>
    </row>
    <row r="43" spans="2:13" ht="15" thickBot="1" x14ac:dyDescent="0.25">
      <c r="B43" s="182"/>
      <c r="C43" s="4"/>
      <c r="D43" s="4"/>
      <c r="E43" s="4"/>
      <c r="F43" s="4"/>
      <c r="G43" s="4"/>
      <c r="H43" s="4"/>
      <c r="I43" s="4"/>
      <c r="J43" s="4"/>
      <c r="K43" s="4"/>
      <c r="M43" s="32"/>
    </row>
    <row r="44" spans="2:13" ht="17.25" customHeight="1" x14ac:dyDescent="0.25">
      <c r="B44" s="42"/>
      <c r="C44" s="273" t="s">
        <v>301</v>
      </c>
      <c r="D44" s="2"/>
      <c r="E44" s="274"/>
      <c r="F44" s="274"/>
      <c r="G44" s="274"/>
      <c r="H44" s="274"/>
      <c r="I44" s="274"/>
      <c r="J44" s="274"/>
      <c r="K44" s="274"/>
      <c r="L44" s="272"/>
      <c r="M44" s="32"/>
    </row>
    <row r="45" spans="2:13" ht="22.5" customHeight="1" thickBot="1" x14ac:dyDescent="0.25">
      <c r="B45" s="42"/>
      <c r="C45" s="615" t="s">
        <v>461</v>
      </c>
      <c r="D45" s="616"/>
      <c r="E45" s="616"/>
      <c r="F45" s="616"/>
      <c r="G45" s="616"/>
      <c r="H45" s="616"/>
      <c r="I45" s="616"/>
      <c r="J45" s="616"/>
      <c r="K45" s="616"/>
      <c r="L45" s="617"/>
      <c r="M45" s="32"/>
    </row>
    <row r="46" spans="2:13" ht="14.25" x14ac:dyDescent="0.2">
      <c r="B46" s="182"/>
      <c r="C46" s="4"/>
      <c r="D46" s="4"/>
      <c r="E46" s="4"/>
      <c r="F46" s="4"/>
      <c r="G46" s="4"/>
      <c r="H46" s="4"/>
      <c r="I46" s="4"/>
      <c r="J46" s="4"/>
      <c r="K46" s="4"/>
      <c r="M46" s="32"/>
    </row>
    <row r="47" spans="2:13" ht="15.75" customHeight="1" x14ac:dyDescent="0.2">
      <c r="B47" s="275"/>
      <c r="C47" s="682" t="s">
        <v>294</v>
      </c>
      <c r="D47" s="682"/>
      <c r="E47" s="682"/>
      <c r="F47" s="682"/>
      <c r="G47" s="682"/>
      <c r="H47" s="4"/>
      <c r="I47" s="4"/>
      <c r="J47" s="4"/>
      <c r="K47" s="4"/>
      <c r="M47" s="32"/>
    </row>
    <row r="48" spans="2:13" ht="57.75" customHeight="1" x14ac:dyDescent="0.2">
      <c r="B48" s="42"/>
      <c r="C48" s="521" t="s">
        <v>302</v>
      </c>
      <c r="D48" s="521"/>
      <c r="E48" s="521"/>
      <c r="F48" s="521"/>
      <c r="G48" s="521"/>
      <c r="H48" s="521"/>
      <c r="I48" s="521"/>
      <c r="J48" s="521"/>
      <c r="K48" s="521"/>
      <c r="L48" s="521"/>
      <c r="M48" s="554"/>
    </row>
    <row r="49" spans="2:13" ht="9" customHeight="1" x14ac:dyDescent="0.2">
      <c r="B49" s="42"/>
      <c r="C49" s="4"/>
      <c r="D49" s="4"/>
      <c r="E49" s="4"/>
      <c r="F49" s="4"/>
      <c r="G49" s="4"/>
      <c r="H49" s="4"/>
      <c r="I49" s="4"/>
      <c r="J49" s="4"/>
      <c r="K49" s="4"/>
      <c r="L49" s="4"/>
      <c r="M49" s="181"/>
    </row>
    <row r="50" spans="2:13" ht="15.75" customHeight="1" x14ac:dyDescent="0.2">
      <c r="B50" s="683" t="s">
        <v>296</v>
      </c>
      <c r="C50" s="684"/>
      <c r="D50" s="684"/>
      <c r="E50" s="684"/>
      <c r="F50" s="684"/>
      <c r="G50" s="684"/>
      <c r="H50" s="684"/>
      <c r="I50" s="684"/>
      <c r="J50" s="684"/>
      <c r="K50" s="684"/>
      <c r="L50" s="684"/>
      <c r="M50" s="685"/>
    </row>
    <row r="51" spans="2:13" ht="21.75" customHeight="1" x14ac:dyDescent="0.2">
      <c r="B51" s="686" t="s">
        <v>297</v>
      </c>
      <c r="C51" s="687"/>
      <c r="D51" s="687"/>
      <c r="E51" s="687"/>
      <c r="F51" s="687"/>
      <c r="G51" s="687"/>
      <c r="H51" s="687"/>
      <c r="I51" s="687"/>
      <c r="J51" s="687"/>
      <c r="K51" s="687"/>
      <c r="L51" s="687"/>
      <c r="M51" s="688"/>
    </row>
    <row r="52" spans="2:13" ht="15" thickBot="1" x14ac:dyDescent="0.25">
      <c r="B52" s="182"/>
      <c r="C52" s="4"/>
      <c r="D52" s="4"/>
      <c r="E52" s="4"/>
      <c r="F52" s="4"/>
      <c r="G52" s="4"/>
      <c r="H52" s="4"/>
      <c r="I52" s="4"/>
      <c r="J52" s="4"/>
      <c r="K52" s="4"/>
      <c r="M52" s="32"/>
    </row>
    <row r="53" spans="2:13" ht="17.25" customHeight="1" x14ac:dyDescent="0.25">
      <c r="B53" s="42"/>
      <c r="C53" s="273" t="s">
        <v>303</v>
      </c>
      <c r="D53" s="2"/>
      <c r="E53" s="274"/>
      <c r="F53" s="274"/>
      <c r="G53" s="274"/>
      <c r="H53" s="274"/>
      <c r="I53" s="274"/>
      <c r="J53" s="274"/>
      <c r="K53" s="274"/>
      <c r="L53" s="272"/>
      <c r="M53" s="32"/>
    </row>
    <row r="54" spans="2:13" ht="42" customHeight="1" thickBot="1" x14ac:dyDescent="0.25">
      <c r="B54" s="42"/>
      <c r="C54" s="615" t="s">
        <v>462</v>
      </c>
      <c r="D54" s="616"/>
      <c r="E54" s="616"/>
      <c r="F54" s="616"/>
      <c r="G54" s="616"/>
      <c r="H54" s="616"/>
      <c r="I54" s="616"/>
      <c r="J54" s="616"/>
      <c r="K54" s="616"/>
      <c r="L54" s="617"/>
      <c r="M54" s="32"/>
    </row>
    <row r="55" spans="2:13" ht="14.25" x14ac:dyDescent="0.2">
      <c r="B55" s="182"/>
      <c r="C55" s="4"/>
      <c r="D55" s="4"/>
      <c r="E55" s="4"/>
      <c r="F55" s="4"/>
      <c r="G55" s="4"/>
      <c r="H55" s="4"/>
      <c r="I55" s="4"/>
      <c r="J55" s="4"/>
      <c r="K55" s="4"/>
      <c r="M55" s="32"/>
    </row>
    <row r="56" spans="2:13" ht="15.75" customHeight="1" x14ac:dyDescent="0.2">
      <c r="B56" s="275"/>
      <c r="C56" s="682" t="s">
        <v>294</v>
      </c>
      <c r="D56" s="682"/>
      <c r="E56" s="682"/>
      <c r="F56" s="682"/>
      <c r="G56" s="682"/>
      <c r="H56" s="4"/>
      <c r="I56" s="4"/>
      <c r="J56" s="4"/>
      <c r="K56" s="4"/>
      <c r="M56" s="32"/>
    </row>
    <row r="57" spans="2:13" ht="45" customHeight="1" x14ac:dyDescent="0.2">
      <c r="B57" s="42"/>
      <c r="C57" s="521" t="s">
        <v>300</v>
      </c>
      <c r="D57" s="521"/>
      <c r="E57" s="521"/>
      <c r="F57" s="521"/>
      <c r="G57" s="521"/>
      <c r="H57" s="521"/>
      <c r="I57" s="521"/>
      <c r="J57" s="521"/>
      <c r="K57" s="521"/>
      <c r="L57" s="521"/>
      <c r="M57" s="554"/>
    </row>
    <row r="58" spans="2:13" ht="9" customHeight="1" x14ac:dyDescent="0.2">
      <c r="B58" s="42"/>
      <c r="C58" s="4"/>
      <c r="D58" s="4"/>
      <c r="E58" s="4"/>
      <c r="F58" s="4"/>
      <c r="G58" s="4"/>
      <c r="H58" s="4"/>
      <c r="I58" s="4"/>
      <c r="J58" s="4"/>
      <c r="K58" s="4"/>
      <c r="L58" s="4"/>
      <c r="M58" s="181"/>
    </row>
    <row r="59" spans="2:13" ht="15.75" customHeight="1" x14ac:dyDescent="0.2">
      <c r="B59" s="683" t="s">
        <v>296</v>
      </c>
      <c r="C59" s="684"/>
      <c r="D59" s="684"/>
      <c r="E59" s="684"/>
      <c r="F59" s="684"/>
      <c r="G59" s="684"/>
      <c r="H59" s="684"/>
      <c r="I59" s="684"/>
      <c r="J59" s="684"/>
      <c r="K59" s="684"/>
      <c r="L59" s="684"/>
      <c r="M59" s="685"/>
    </row>
    <row r="60" spans="2:13" ht="21.75" customHeight="1" x14ac:dyDescent="0.2">
      <c r="B60" s="686" t="s">
        <v>297</v>
      </c>
      <c r="C60" s="687"/>
      <c r="D60" s="687"/>
      <c r="E60" s="687"/>
      <c r="F60" s="687"/>
      <c r="G60" s="687"/>
      <c r="H60" s="687"/>
      <c r="I60" s="687"/>
      <c r="J60" s="687"/>
      <c r="K60" s="687"/>
      <c r="L60" s="687"/>
      <c r="M60" s="688"/>
    </row>
    <row r="61" spans="2:13" ht="15" thickBot="1" x14ac:dyDescent="0.25">
      <c r="B61" s="182"/>
      <c r="C61" s="4"/>
      <c r="D61" s="4"/>
      <c r="E61" s="4"/>
      <c r="F61" s="4"/>
      <c r="G61" s="4"/>
      <c r="H61" s="4"/>
      <c r="I61" s="4"/>
      <c r="J61" s="4"/>
      <c r="K61" s="4"/>
      <c r="M61" s="32"/>
    </row>
    <row r="62" spans="2:13" ht="17.25" customHeight="1" x14ac:dyDescent="0.25">
      <c r="B62" s="42"/>
      <c r="C62" s="273" t="s">
        <v>305</v>
      </c>
      <c r="D62" s="2"/>
      <c r="E62" s="274"/>
      <c r="F62" s="274"/>
      <c r="G62" s="274"/>
      <c r="H62" s="274"/>
      <c r="I62" s="274"/>
      <c r="J62" s="274"/>
      <c r="K62" s="274"/>
      <c r="L62" s="272"/>
      <c r="M62" s="32"/>
    </row>
    <row r="63" spans="2:13" ht="42" customHeight="1" thickBot="1" x14ac:dyDescent="0.25">
      <c r="B63" s="42"/>
      <c r="C63" s="615" t="s">
        <v>306</v>
      </c>
      <c r="D63" s="616"/>
      <c r="E63" s="616"/>
      <c r="F63" s="616"/>
      <c r="G63" s="616"/>
      <c r="H63" s="616"/>
      <c r="I63" s="616"/>
      <c r="J63" s="616"/>
      <c r="K63" s="616"/>
      <c r="L63" s="617"/>
      <c r="M63" s="32"/>
    </row>
    <row r="64" spans="2:13" ht="14.25" x14ac:dyDescent="0.2">
      <c r="B64" s="182"/>
      <c r="C64" s="4"/>
      <c r="D64" s="4"/>
      <c r="E64" s="4"/>
      <c r="F64" s="4"/>
      <c r="G64" s="4"/>
      <c r="H64" s="4"/>
      <c r="I64" s="4"/>
      <c r="J64" s="4"/>
      <c r="K64" s="4"/>
      <c r="M64" s="32"/>
    </row>
    <row r="65" spans="2:13" ht="15.75" customHeight="1" x14ac:dyDescent="0.2">
      <c r="B65" s="275"/>
      <c r="C65" s="682" t="s">
        <v>294</v>
      </c>
      <c r="D65" s="682"/>
      <c r="E65" s="682"/>
      <c r="F65" s="682"/>
      <c r="G65" s="682"/>
      <c r="H65" s="4"/>
      <c r="I65" s="4"/>
      <c r="J65" s="4"/>
      <c r="K65" s="4"/>
      <c r="M65" s="32"/>
    </row>
    <row r="66" spans="2:13" ht="45" customHeight="1" x14ac:dyDescent="0.2">
      <c r="B66" s="42"/>
      <c r="C66" s="521" t="s">
        <v>300</v>
      </c>
      <c r="D66" s="521"/>
      <c r="E66" s="521"/>
      <c r="F66" s="521"/>
      <c r="G66" s="521"/>
      <c r="H66" s="521"/>
      <c r="I66" s="521"/>
      <c r="J66" s="521"/>
      <c r="K66" s="521"/>
      <c r="L66" s="521"/>
      <c r="M66" s="554"/>
    </row>
    <row r="67" spans="2:13" ht="9" customHeight="1" x14ac:dyDescent="0.2">
      <c r="B67" s="42"/>
      <c r="C67" s="4"/>
      <c r="D67" s="4"/>
      <c r="E67" s="4"/>
      <c r="F67" s="4"/>
      <c r="G67" s="4"/>
      <c r="H67" s="4"/>
      <c r="I67" s="4"/>
      <c r="J67" s="4"/>
      <c r="K67" s="4"/>
      <c r="L67" s="4"/>
      <c r="M67" s="181"/>
    </row>
    <row r="68" spans="2:13" ht="15.75" customHeight="1" x14ac:dyDescent="0.2">
      <c r="B68" s="683" t="s">
        <v>296</v>
      </c>
      <c r="C68" s="684"/>
      <c r="D68" s="684"/>
      <c r="E68" s="684"/>
      <c r="F68" s="684"/>
      <c r="G68" s="684"/>
      <c r="H68" s="684"/>
      <c r="I68" s="684"/>
      <c r="J68" s="684"/>
      <c r="K68" s="684"/>
      <c r="L68" s="684"/>
      <c r="M68" s="685"/>
    </row>
    <row r="69" spans="2:13" ht="21.75" customHeight="1" x14ac:dyDescent="0.2">
      <c r="B69" s="686" t="s">
        <v>297</v>
      </c>
      <c r="C69" s="687"/>
      <c r="D69" s="687"/>
      <c r="E69" s="687"/>
      <c r="F69" s="687"/>
      <c r="G69" s="687"/>
      <c r="H69" s="687"/>
      <c r="I69" s="687"/>
      <c r="J69" s="687"/>
      <c r="K69" s="687"/>
      <c r="L69" s="687"/>
      <c r="M69" s="688"/>
    </row>
    <row r="70" spans="2:13" ht="14.25" x14ac:dyDescent="0.2">
      <c r="B70" s="182"/>
      <c r="C70" s="4"/>
      <c r="D70" s="4"/>
      <c r="E70" s="4"/>
      <c r="F70" s="4"/>
      <c r="G70" s="4"/>
      <c r="H70" s="4"/>
      <c r="I70" s="4"/>
      <c r="J70" s="4"/>
      <c r="K70" s="4"/>
      <c r="M70" s="32"/>
    </row>
    <row r="71" spans="2:13" ht="15.75" thickBot="1" x14ac:dyDescent="0.3">
      <c r="B71" s="566" t="s">
        <v>64</v>
      </c>
      <c r="C71" s="567"/>
      <c r="D71" s="567"/>
      <c r="E71" s="567"/>
      <c r="F71" s="567"/>
      <c r="G71" s="567"/>
      <c r="H71" s="567"/>
      <c r="I71" s="567"/>
      <c r="J71" s="689"/>
      <c r="M71" s="32"/>
    </row>
    <row r="72" spans="2:13" ht="14.25" x14ac:dyDescent="0.2">
      <c r="B72" s="520" t="s">
        <v>307</v>
      </c>
      <c r="C72" s="521"/>
      <c r="D72" s="521"/>
      <c r="E72" s="521"/>
      <c r="F72" s="521"/>
      <c r="G72" s="521"/>
      <c r="H72" s="521"/>
      <c r="I72" s="521"/>
      <c r="J72" s="554"/>
      <c r="M72" s="32"/>
    </row>
    <row r="73" spans="2:13" ht="15" thickBot="1" x14ac:dyDescent="0.25">
      <c r="B73" s="615"/>
      <c r="C73" s="616"/>
      <c r="D73" s="616"/>
      <c r="E73" s="616"/>
      <c r="F73" s="616"/>
      <c r="G73" s="616"/>
      <c r="H73" s="616"/>
      <c r="I73" s="616"/>
      <c r="J73" s="617"/>
      <c r="M73" s="32"/>
    </row>
    <row r="74" spans="2:13" ht="14.25" x14ac:dyDescent="0.2">
      <c r="B74" s="42"/>
      <c r="C74" s="5"/>
      <c r="D74" s="5"/>
      <c r="E74" s="5"/>
      <c r="F74" s="5"/>
      <c r="M74" s="32"/>
    </row>
    <row r="75" spans="2:13" ht="14.25" x14ac:dyDescent="0.2">
      <c r="B75" s="42"/>
      <c r="C75" s="5"/>
      <c r="D75" s="5"/>
      <c r="E75" s="5"/>
      <c r="F75" s="5"/>
      <c r="M75" s="32"/>
    </row>
    <row r="76" spans="2:13" ht="14.25" x14ac:dyDescent="0.2">
      <c r="B76" s="42"/>
      <c r="C76" s="5"/>
      <c r="D76" s="5"/>
      <c r="E76" s="5"/>
      <c r="F76" s="5"/>
      <c r="M76" s="32"/>
    </row>
    <row r="77" spans="2:13" ht="15" thickBot="1" x14ac:dyDescent="0.25">
      <c r="B77" s="83"/>
      <c r="C77" s="33"/>
      <c r="D77" s="33"/>
      <c r="E77" s="33"/>
      <c r="F77" s="33"/>
      <c r="G77" s="33"/>
      <c r="H77" s="33"/>
      <c r="I77" s="33"/>
      <c r="J77" s="33"/>
      <c r="K77" s="33"/>
      <c r="L77" s="33"/>
      <c r="M77" s="34"/>
    </row>
    <row r="78" spans="2:13" ht="14.25" x14ac:dyDescent="0.2">
      <c r="B78" s="5"/>
      <c r="C78" s="5"/>
      <c r="D78" s="5"/>
      <c r="E78" s="5"/>
      <c r="F78" s="5"/>
    </row>
    <row r="79" spans="2:13" ht="14.25" x14ac:dyDescent="0.2">
      <c r="B79" s="5"/>
      <c r="C79" s="5"/>
      <c r="D79" s="5"/>
      <c r="E79" s="5"/>
      <c r="F79" s="5"/>
    </row>
    <row r="80" spans="2:13" ht="14.25" x14ac:dyDescent="0.2">
      <c r="B80" s="5"/>
      <c r="C80" s="5"/>
      <c r="D80" s="5"/>
      <c r="E80" s="5"/>
      <c r="F80" s="5"/>
    </row>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5" customFormat="1" ht="14.25" x14ac:dyDescent="0.2"/>
    <row r="1986" s="5" customFormat="1" ht="14.25" x14ac:dyDescent="0.2"/>
    <row r="1987" s="5" customFormat="1" ht="14.25" x14ac:dyDescent="0.2"/>
    <row r="1988" s="5" customFormat="1" ht="14.25" x14ac:dyDescent="0.2"/>
    <row r="1989" s="5" customFormat="1" ht="14.25" x14ac:dyDescent="0.2"/>
    <row r="1990" s="5" customFormat="1" ht="14.25" x14ac:dyDescent="0.2"/>
    <row r="1991" s="5" customFormat="1" ht="14.25" x14ac:dyDescent="0.2"/>
    <row r="1992" s="5" customFormat="1" ht="14.25" x14ac:dyDescent="0.2"/>
    <row r="1993" s="5" customFormat="1" ht="14.25" x14ac:dyDescent="0.2"/>
    <row r="1994" s="5" customFormat="1" ht="14.25" x14ac:dyDescent="0.2"/>
    <row r="1995" s="5" customFormat="1" ht="14.25" x14ac:dyDescent="0.2"/>
    <row r="1996" s="5" customFormat="1" ht="14.25" x14ac:dyDescent="0.2"/>
    <row r="1997" s="5" customFormat="1" ht="14.25" x14ac:dyDescent="0.2"/>
    <row r="1998" s="5" customFormat="1" ht="14.25" x14ac:dyDescent="0.2"/>
    <row r="1999" s="5" customFormat="1" ht="14.25" x14ac:dyDescent="0.2"/>
    <row r="2000" s="5" customFormat="1" ht="14.25" x14ac:dyDescent="0.2"/>
    <row r="2001" s="5" customFormat="1" ht="14.25" x14ac:dyDescent="0.2"/>
    <row r="2002" s="5" customFormat="1" ht="14.25" x14ac:dyDescent="0.2"/>
    <row r="2003" s="5" customFormat="1" ht="14.25" x14ac:dyDescent="0.2"/>
    <row r="2004" s="5" customFormat="1" ht="14.25" x14ac:dyDescent="0.2"/>
    <row r="2005" s="5" customFormat="1" ht="14.25" x14ac:dyDescent="0.2"/>
    <row r="2006" s="5" customFormat="1" ht="14.25" x14ac:dyDescent="0.2"/>
    <row r="2007" s="5" customFormat="1" ht="14.25" x14ac:dyDescent="0.2"/>
    <row r="2008" s="5" customFormat="1" ht="14.25" x14ac:dyDescent="0.2"/>
    <row r="2009" s="5" customFormat="1" ht="14.25" x14ac:dyDescent="0.2"/>
    <row r="2010" s="5" customFormat="1" ht="14.25" x14ac:dyDescent="0.2"/>
    <row r="2011" s="5" customFormat="1" ht="14.25" x14ac:dyDescent="0.2"/>
    <row r="2012" s="5" customFormat="1" ht="14.25" x14ac:dyDescent="0.2"/>
    <row r="2013" s="5" customFormat="1" ht="14.25" x14ac:dyDescent="0.2"/>
    <row r="2014" s="5" customFormat="1" ht="14.25" x14ac:dyDescent="0.2"/>
    <row r="2015" s="5" customFormat="1" ht="14.25" x14ac:dyDescent="0.2"/>
    <row r="2016" s="5" customFormat="1" ht="14.25" x14ac:dyDescent="0.2"/>
    <row r="2017" s="5" customFormat="1" ht="14.25" x14ac:dyDescent="0.2"/>
    <row r="2018" s="5" customFormat="1" ht="14.25" x14ac:dyDescent="0.2"/>
    <row r="2019" s="5" customFormat="1" ht="14.25" x14ac:dyDescent="0.2"/>
    <row r="2020" s="5" customFormat="1" ht="14.25" x14ac:dyDescent="0.2"/>
    <row r="2021" s="5" customFormat="1" ht="14.25" x14ac:dyDescent="0.2"/>
    <row r="2022" s="5" customFormat="1" ht="14.25" x14ac:dyDescent="0.2"/>
    <row r="2023" s="5" customFormat="1" ht="14.25" x14ac:dyDescent="0.2"/>
    <row r="2024" s="5" customFormat="1" ht="14.25" customHeight="1" x14ac:dyDescent="0.2"/>
    <row r="2025" s="5" customFormat="1" ht="14.25" customHeight="1" x14ac:dyDescent="0.2"/>
    <row r="2026" s="5" customFormat="1" ht="14.25" customHeight="1" x14ac:dyDescent="0.2"/>
    <row r="2027" s="5" customFormat="1" ht="14.25" customHeight="1" x14ac:dyDescent="0.2"/>
    <row r="2028" s="5" customFormat="1" ht="14.25" customHeight="1" x14ac:dyDescent="0.2"/>
    <row r="2029" s="5" customFormat="1" ht="14.25" customHeight="1" x14ac:dyDescent="0.2"/>
    <row r="2030" s="5" customFormat="1" ht="14.25" customHeight="1" x14ac:dyDescent="0.2"/>
    <row r="2031" s="5" customFormat="1" ht="14.25" customHeight="1" x14ac:dyDescent="0.2"/>
    <row r="2032" s="5" customFormat="1" ht="14.25" customHeight="1" x14ac:dyDescent="0.2"/>
    <row r="2033" spans="2:6" ht="14.25" customHeight="1" x14ac:dyDescent="0.2">
      <c r="B2033" s="5"/>
      <c r="C2033" s="5"/>
      <c r="D2033" s="5"/>
      <c r="E2033" s="5"/>
      <c r="F2033" s="5"/>
    </row>
    <row r="2034" spans="2:6" ht="14.25" customHeight="1" x14ac:dyDescent="0.2">
      <c r="B2034" s="5"/>
      <c r="C2034" s="5"/>
      <c r="D2034" s="5"/>
      <c r="E2034" s="5"/>
      <c r="F2034" s="5"/>
    </row>
    <row r="2035" spans="2:6" ht="14.25" customHeight="1" x14ac:dyDescent="0.2">
      <c r="B2035" s="5"/>
      <c r="C2035" s="5"/>
      <c r="D2035" s="5"/>
      <c r="E2035" s="5"/>
      <c r="F2035" s="5"/>
    </row>
    <row r="2036" spans="2:6" ht="14.25" customHeight="1" x14ac:dyDescent="0.2">
      <c r="B2036" s="5"/>
      <c r="C2036" s="5"/>
      <c r="D2036" s="5"/>
      <c r="E2036" s="5"/>
      <c r="F2036" s="5"/>
    </row>
    <row r="2037" spans="2:6" ht="14.25" customHeight="1" x14ac:dyDescent="0.2">
      <c r="B2037" s="5"/>
      <c r="C2037" s="5"/>
      <c r="D2037" s="5"/>
      <c r="E2037" s="5"/>
      <c r="F2037" s="5"/>
    </row>
    <row r="2038" spans="2:6" ht="14.25" customHeight="1" x14ac:dyDescent="0.2">
      <c r="B2038" s="5"/>
      <c r="C2038" s="5"/>
      <c r="D2038" s="5"/>
      <c r="E2038" s="5"/>
      <c r="F2038" s="5"/>
    </row>
    <row r="2039" spans="2:6" ht="14.25" customHeight="1" x14ac:dyDescent="0.2"/>
    <row r="2040" spans="2:6" ht="14.25" customHeight="1" x14ac:dyDescent="0.2"/>
    <row r="2041" spans="2:6" ht="14.25" customHeight="1" x14ac:dyDescent="0.2"/>
    <row r="2042" spans="2:6" ht="14.25" customHeight="1" x14ac:dyDescent="0.2"/>
    <row r="2043" spans="2:6" ht="14.25" customHeight="1" x14ac:dyDescent="0.2"/>
  </sheetData>
  <mergeCells count="42">
    <mergeCell ref="B1:K3"/>
    <mergeCell ref="B50:M50"/>
    <mergeCell ref="D5:F5"/>
    <mergeCell ref="L5:M5"/>
    <mergeCell ref="D6:E6"/>
    <mergeCell ref="G6:I6"/>
    <mergeCell ref="C28:M28"/>
    <mergeCell ref="B8:M8"/>
    <mergeCell ref="B9:K10"/>
    <mergeCell ref="B11:L12"/>
    <mergeCell ref="B14:C14"/>
    <mergeCell ref="B15:M15"/>
    <mergeCell ref="B16:M16"/>
    <mergeCell ref="B17:M17"/>
    <mergeCell ref="B19:M19"/>
    <mergeCell ref="B20:K21"/>
    <mergeCell ref="C48:M48"/>
    <mergeCell ref="B41:M41"/>
    <mergeCell ref="B42:M42"/>
    <mergeCell ref="C45:L45"/>
    <mergeCell ref="C47:G47"/>
    <mergeCell ref="C23:L25"/>
    <mergeCell ref="C27:G27"/>
    <mergeCell ref="B30:M30"/>
    <mergeCell ref="B31:M31"/>
    <mergeCell ref="C34:L36"/>
    <mergeCell ref="C38:G38"/>
    <mergeCell ref="C39:M39"/>
    <mergeCell ref="J4:K4"/>
    <mergeCell ref="B72:J73"/>
    <mergeCell ref="C54:L54"/>
    <mergeCell ref="C56:G56"/>
    <mergeCell ref="C57:M57"/>
    <mergeCell ref="B59:M59"/>
    <mergeCell ref="B60:M60"/>
    <mergeCell ref="C63:L63"/>
    <mergeCell ref="C65:G65"/>
    <mergeCell ref="C66:M66"/>
    <mergeCell ref="B68:M68"/>
    <mergeCell ref="B69:M69"/>
    <mergeCell ref="B71:J71"/>
    <mergeCell ref="B51:M5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185"/>
  <sheetViews>
    <sheetView showGridLines="0" workbookViewId="0">
      <selection activeCell="J3" sqref="J3"/>
    </sheetView>
  </sheetViews>
  <sheetFormatPr baseColWidth="10" defaultColWidth="0" defaultRowHeight="0" customHeight="1" zeroHeight="1" x14ac:dyDescent="0.2"/>
  <cols>
    <col min="1" max="1" width="2.7109375" style="5" customWidth="1"/>
    <col min="2" max="2" width="22.42578125" style="84" customWidth="1"/>
    <col min="3" max="3" width="9.85546875" style="84" customWidth="1"/>
    <col min="4" max="4" width="36.140625" style="84" customWidth="1"/>
    <col min="5" max="5" width="13.42578125" style="84" bestFit="1" customWidth="1"/>
    <col min="6" max="6" width="16.42578125" style="84" bestFit="1" customWidth="1"/>
    <col min="7" max="8" width="18.28515625" style="5" customWidth="1"/>
    <col min="9" max="9" width="17.140625" style="5" customWidth="1"/>
    <col min="10" max="10" width="18.85546875" style="5" customWidth="1"/>
    <col min="11" max="11" width="14.140625" style="5" customWidth="1"/>
    <col min="12" max="12" width="20" style="5" customWidth="1"/>
    <col min="13" max="13" width="35" style="5" customWidth="1"/>
    <col min="14" max="15" width="17.28515625" style="5" bestFit="1" customWidth="1"/>
    <col min="16" max="16" width="20" style="5" customWidth="1"/>
    <col min="17" max="17" width="43.85546875" style="5" customWidth="1"/>
    <col min="18" max="18" width="13.5703125" style="5" customWidth="1"/>
    <col min="19" max="20" width="12.7109375" style="5" customWidth="1"/>
    <col min="21" max="21" width="1.7109375" style="5" hidden="1" customWidth="1"/>
    <col min="22" max="23" width="12.7109375" style="5" hidden="1" customWidth="1"/>
    <col min="24" max="24" width="1.7109375" style="5" hidden="1" customWidth="1"/>
    <col min="25" max="26" width="12.7109375" style="5" hidden="1" customWidth="1"/>
    <col min="27" max="27" width="1.7109375" style="5" hidden="1" customWidth="1"/>
    <col min="28" max="30" width="12.7109375" style="5" hidden="1" customWidth="1"/>
    <col min="31" max="31" width="1.7109375" style="5" hidden="1" customWidth="1"/>
    <col min="32" max="32" width="31.85546875" style="5" hidden="1" customWidth="1"/>
    <col min="33" max="33" width="0" style="5" hidden="1" customWidth="1"/>
    <col min="34" max="16384" width="11.42578125" style="5" hidden="1"/>
  </cols>
  <sheetData>
    <row r="1" spans="2:31" s="446" customFormat="1" ht="27.75" customHeight="1" x14ac:dyDescent="0.25">
      <c r="B1" s="536" t="s">
        <v>308</v>
      </c>
      <c r="C1" s="536"/>
      <c r="D1" s="536"/>
      <c r="E1" s="536"/>
      <c r="F1" s="536"/>
      <c r="G1" s="536"/>
      <c r="H1" s="536"/>
      <c r="I1" s="494" t="s">
        <v>485</v>
      </c>
      <c r="J1" s="492" t="s">
        <v>494</v>
      </c>
      <c r="K1" s="448"/>
      <c r="L1" s="450"/>
    </row>
    <row r="2" spans="2:31" s="446" customFormat="1" ht="27.75" customHeight="1" x14ac:dyDescent="0.25">
      <c r="B2" s="536"/>
      <c r="C2" s="536"/>
      <c r="D2" s="536"/>
      <c r="E2" s="536"/>
      <c r="F2" s="536"/>
      <c r="G2" s="536"/>
      <c r="H2" s="536"/>
      <c r="I2" s="494" t="s">
        <v>486</v>
      </c>
      <c r="J2" s="492">
        <v>1</v>
      </c>
      <c r="K2" s="448"/>
      <c r="L2" s="450"/>
    </row>
    <row r="3" spans="2:31" s="446" customFormat="1" ht="27.75" customHeight="1" x14ac:dyDescent="0.25">
      <c r="B3" s="536"/>
      <c r="C3" s="536"/>
      <c r="D3" s="536"/>
      <c r="E3" s="536"/>
      <c r="F3" s="536"/>
      <c r="G3" s="536"/>
      <c r="H3" s="536"/>
      <c r="I3" s="494" t="s">
        <v>499</v>
      </c>
      <c r="J3" s="493">
        <v>44573</v>
      </c>
      <c r="K3" s="449"/>
      <c r="L3" s="447"/>
    </row>
    <row r="4" spans="2:31" ht="15" customHeight="1" thickBot="1" x14ac:dyDescent="0.25">
      <c r="B4" s="5"/>
      <c r="C4" s="5"/>
      <c r="D4" s="5"/>
      <c r="E4" s="5"/>
      <c r="F4" s="5"/>
      <c r="J4" s="551"/>
      <c r="K4" s="551"/>
      <c r="L4" s="91"/>
    </row>
    <row r="5" spans="2:31" s="14" customFormat="1" ht="24" customHeight="1" thickBot="1" x14ac:dyDescent="0.3">
      <c r="B5" s="15" t="s">
        <v>8</v>
      </c>
      <c r="C5" s="564" t="s">
        <v>9</v>
      </c>
      <c r="D5" s="564"/>
      <c r="E5" s="564"/>
      <c r="F5" s="302"/>
      <c r="G5" s="715" t="s">
        <v>10</v>
      </c>
      <c r="H5" s="716"/>
      <c r="I5" s="630" t="s">
        <v>11</v>
      </c>
      <c r="J5" s="631"/>
      <c r="K5" s="276"/>
      <c r="L5" s="276"/>
      <c r="M5" s="11"/>
      <c r="N5" s="11"/>
      <c r="O5" s="12"/>
      <c r="P5" s="13"/>
      <c r="Q5" s="12"/>
      <c r="R5" s="11"/>
      <c r="S5" s="11"/>
      <c r="T5" s="11"/>
      <c r="U5" s="11"/>
      <c r="X5" s="11"/>
      <c r="AA5" s="11"/>
      <c r="AE5" s="11"/>
    </row>
    <row r="6" spans="2:31" s="23" customFormat="1" ht="24" customHeight="1" thickBot="1" x14ac:dyDescent="0.3">
      <c r="B6" s="125" t="s">
        <v>12</v>
      </c>
      <c r="C6" s="93" t="s">
        <v>13</v>
      </c>
      <c r="D6" s="93" t="s">
        <v>14</v>
      </c>
      <c r="E6" s="713" t="s">
        <v>13</v>
      </c>
      <c r="F6" s="714"/>
      <c r="G6" s="152" t="s">
        <v>0</v>
      </c>
      <c r="H6" s="277" t="s">
        <v>15</v>
      </c>
      <c r="I6" s="20" t="s">
        <v>16</v>
      </c>
      <c r="J6" s="153" t="s">
        <v>459</v>
      </c>
      <c r="K6" s="276"/>
      <c r="L6" s="276"/>
      <c r="M6" s="22"/>
      <c r="N6" s="12"/>
      <c r="O6" s="12"/>
      <c r="P6" s="11"/>
      <c r="Q6" s="11"/>
      <c r="R6" s="11"/>
      <c r="U6" s="11"/>
      <c r="X6" s="11"/>
      <c r="AA6" s="11"/>
      <c r="AE6" s="11"/>
    </row>
    <row r="7" spans="2:31" s="23" customFormat="1" ht="14.25" customHeight="1" thickBot="1" x14ac:dyDescent="0.3">
      <c r="B7" s="24"/>
      <c r="C7" s="25"/>
      <c r="D7" s="25"/>
      <c r="E7" s="25"/>
      <c r="F7" s="26"/>
      <c r="G7" s="25"/>
      <c r="H7" s="25"/>
      <c r="I7" s="27"/>
      <c r="J7" s="29"/>
      <c r="K7" s="276"/>
      <c r="L7" s="276"/>
      <c r="M7" s="22"/>
      <c r="N7" s="12"/>
      <c r="O7" s="276"/>
      <c r="P7" s="11"/>
      <c r="Q7" s="11"/>
      <c r="R7" s="11"/>
      <c r="U7" s="11"/>
      <c r="X7" s="11"/>
      <c r="AA7" s="11"/>
      <c r="AE7" s="11"/>
    </row>
    <row r="8" spans="2:31" ht="22.5" customHeight="1" x14ac:dyDescent="0.2">
      <c r="B8" s="627" t="s">
        <v>18</v>
      </c>
      <c r="C8" s="628"/>
      <c r="D8" s="628"/>
      <c r="E8" s="628"/>
      <c r="F8" s="628"/>
      <c r="G8" s="628"/>
      <c r="H8" s="628"/>
      <c r="I8" s="628"/>
      <c r="J8" s="629"/>
      <c r="K8" s="276"/>
      <c r="L8" s="276"/>
      <c r="M8" s="22"/>
      <c r="N8" s="12"/>
      <c r="O8" s="276"/>
    </row>
    <row r="9" spans="2:31" ht="3.75" customHeight="1" x14ac:dyDescent="0.2">
      <c r="B9" s="646" t="s">
        <v>309</v>
      </c>
      <c r="C9" s="647"/>
      <c r="D9" s="647"/>
      <c r="E9" s="647"/>
      <c r="F9" s="647"/>
      <c r="G9" s="647"/>
      <c r="H9" s="647"/>
      <c r="I9" s="647"/>
      <c r="J9" s="717"/>
      <c r="K9" s="276"/>
      <c r="L9" s="276"/>
      <c r="M9" s="22"/>
      <c r="N9" s="12"/>
      <c r="O9" s="276"/>
    </row>
    <row r="10" spans="2:31" ht="14.25" customHeight="1" x14ac:dyDescent="0.2">
      <c r="B10" s="646"/>
      <c r="C10" s="647"/>
      <c r="D10" s="647"/>
      <c r="E10" s="647"/>
      <c r="F10" s="647"/>
      <c r="G10" s="647"/>
      <c r="H10" s="647"/>
      <c r="I10" s="647"/>
      <c r="J10" s="717"/>
      <c r="K10" s="276"/>
      <c r="L10" s="276"/>
      <c r="M10" s="22"/>
      <c r="N10" s="12"/>
      <c r="O10" s="276"/>
    </row>
    <row r="11" spans="2:31" ht="10.5" customHeight="1" x14ac:dyDescent="0.2">
      <c r="B11" s="643" t="s">
        <v>310</v>
      </c>
      <c r="C11" s="644"/>
      <c r="D11" s="644"/>
      <c r="E11" s="644"/>
      <c r="F11" s="644"/>
      <c r="G11" s="644"/>
      <c r="H11" s="644"/>
      <c r="I11" s="644"/>
      <c r="J11" s="645"/>
      <c r="K11" s="276"/>
      <c r="L11" s="276"/>
      <c r="M11" s="22"/>
      <c r="N11" s="12"/>
      <c r="O11" s="276"/>
    </row>
    <row r="12" spans="2:31" ht="9.75" customHeight="1" x14ac:dyDescent="0.2">
      <c r="B12" s="643"/>
      <c r="C12" s="644"/>
      <c r="D12" s="644"/>
      <c r="E12" s="644"/>
      <c r="F12" s="644"/>
      <c r="G12" s="644"/>
      <c r="H12" s="644"/>
      <c r="I12" s="644"/>
      <c r="J12" s="645"/>
      <c r="K12" s="276"/>
      <c r="L12" s="73"/>
      <c r="M12" s="73"/>
      <c r="N12" s="12"/>
      <c r="O12" s="276"/>
    </row>
    <row r="13" spans="2:31" ht="3" customHeight="1" x14ac:dyDescent="0.2">
      <c r="B13" s="182"/>
      <c r="C13" s="4"/>
      <c r="D13" s="4"/>
      <c r="E13" s="4"/>
      <c r="F13" s="4"/>
      <c r="G13" s="4"/>
      <c r="H13" s="4"/>
      <c r="I13" s="4"/>
      <c r="J13" s="181"/>
      <c r="K13" s="276"/>
      <c r="L13" s="73"/>
      <c r="M13" s="73"/>
      <c r="N13" s="12"/>
      <c r="O13" s="276"/>
    </row>
    <row r="14" spans="2:31" ht="17.25" customHeight="1" x14ac:dyDescent="0.2">
      <c r="B14" s="695" t="s">
        <v>1</v>
      </c>
      <c r="C14" s="682"/>
      <c r="D14" s="270"/>
      <c r="E14" s="270"/>
      <c r="F14" s="270"/>
      <c r="G14" s="270"/>
      <c r="H14" s="270"/>
      <c r="I14" s="270"/>
      <c r="J14" s="278"/>
      <c r="K14" s="270"/>
      <c r="L14" s="270"/>
      <c r="M14" s="270"/>
      <c r="O14" s="276"/>
    </row>
    <row r="15" spans="2:31" s="37" customFormat="1" ht="18" customHeight="1" x14ac:dyDescent="0.25">
      <c r="B15" s="520" t="s">
        <v>311</v>
      </c>
      <c r="C15" s="521"/>
      <c r="D15" s="521"/>
      <c r="E15" s="521"/>
      <c r="F15" s="521"/>
      <c r="G15" s="521"/>
      <c r="H15" s="521"/>
      <c r="I15" s="521"/>
      <c r="J15" s="554"/>
      <c r="K15" s="102"/>
      <c r="L15" s="102"/>
      <c r="M15" s="102"/>
      <c r="N15" s="102"/>
      <c r="O15" s="276"/>
    </row>
    <row r="16" spans="2:31" ht="13.5" customHeight="1" thickBot="1" x14ac:dyDescent="0.25">
      <c r="B16" s="615"/>
      <c r="C16" s="616"/>
      <c r="D16" s="616"/>
      <c r="E16" s="616"/>
      <c r="F16" s="616"/>
      <c r="G16" s="616"/>
      <c r="H16" s="616"/>
      <c r="I16" s="616"/>
      <c r="J16" s="617"/>
      <c r="O16" s="276"/>
    </row>
    <row r="17" spans="2:18" ht="15" thickBot="1" x14ac:dyDescent="0.25">
      <c r="B17" s="5"/>
      <c r="C17" s="5"/>
      <c r="D17" s="5"/>
      <c r="E17" s="5"/>
      <c r="F17" s="5"/>
    </row>
    <row r="18" spans="2:18" s="37" customFormat="1" ht="24.75" customHeight="1" thickBot="1" x14ac:dyDescent="0.3">
      <c r="B18" s="704" t="s">
        <v>312</v>
      </c>
      <c r="C18" s="709"/>
      <c r="D18" s="709"/>
      <c r="E18" s="709"/>
      <c r="F18" s="709"/>
      <c r="G18" s="705"/>
      <c r="H18" s="710" t="s">
        <v>313</v>
      </c>
      <c r="I18" s="711"/>
      <c r="J18" s="711"/>
      <c r="K18" s="711"/>
      <c r="L18" s="711"/>
      <c r="M18" s="711"/>
      <c r="N18" s="711"/>
      <c r="O18" s="711"/>
      <c r="P18" s="711"/>
      <c r="Q18" s="711"/>
      <c r="R18" s="712"/>
    </row>
    <row r="19" spans="2:18" ht="45.75" thickBot="1" x14ac:dyDescent="0.25">
      <c r="B19" s="465" t="s">
        <v>314</v>
      </c>
      <c r="C19" s="465" t="s">
        <v>29</v>
      </c>
      <c r="D19" s="704" t="s">
        <v>315</v>
      </c>
      <c r="E19" s="705"/>
      <c r="F19" s="474" t="s">
        <v>316</v>
      </c>
      <c r="G19" s="474" t="s">
        <v>244</v>
      </c>
      <c r="H19" s="279" t="s">
        <v>317</v>
      </c>
      <c r="I19" s="280" t="s">
        <v>246</v>
      </c>
      <c r="J19" s="281" t="s">
        <v>248</v>
      </c>
      <c r="K19" s="280" t="s">
        <v>318</v>
      </c>
      <c r="L19" s="281" t="s">
        <v>319</v>
      </c>
      <c r="M19" s="279" t="s">
        <v>247</v>
      </c>
      <c r="N19" s="282" t="s">
        <v>320</v>
      </c>
      <c r="O19" s="283" t="s">
        <v>321</v>
      </c>
      <c r="P19" s="283" t="s">
        <v>322</v>
      </c>
      <c r="Q19" s="283" t="s">
        <v>323</v>
      </c>
      <c r="R19" s="283" t="s">
        <v>250</v>
      </c>
    </row>
    <row r="20" spans="2:18" ht="21" x14ac:dyDescent="0.2">
      <c r="B20" s="706"/>
      <c r="C20" s="707"/>
      <c r="D20" s="707"/>
      <c r="E20" s="707"/>
      <c r="F20" s="707"/>
      <c r="G20" s="707"/>
      <c r="H20" s="361" t="s">
        <v>324</v>
      </c>
      <c r="I20" s="362"/>
      <c r="J20" s="361" t="s">
        <v>324</v>
      </c>
      <c r="K20" s="708"/>
      <c r="L20" s="708"/>
      <c r="M20" s="708"/>
      <c r="N20" s="363" t="s">
        <v>325</v>
      </c>
      <c r="O20" s="364" t="s">
        <v>118</v>
      </c>
      <c r="P20" s="363" t="s">
        <v>326</v>
      </c>
      <c r="Q20" s="700"/>
      <c r="R20" s="701"/>
    </row>
    <row r="21" spans="2:18" ht="60" customHeight="1" x14ac:dyDescent="0.2">
      <c r="B21" s="225">
        <v>1</v>
      </c>
      <c r="C21" s="284">
        <v>4135</v>
      </c>
      <c r="D21" s="285" t="s">
        <v>327</v>
      </c>
      <c r="E21" s="285" t="s">
        <v>328</v>
      </c>
      <c r="F21" s="284">
        <v>50010546</v>
      </c>
      <c r="G21" s="286">
        <v>252414225</v>
      </c>
      <c r="H21" s="286">
        <v>252414225</v>
      </c>
      <c r="I21" s="287">
        <f>G21-H21</f>
        <v>0</v>
      </c>
      <c r="J21" s="288" t="s">
        <v>329</v>
      </c>
      <c r="K21" s="284">
        <v>39</v>
      </c>
      <c r="L21" s="231" t="s">
        <v>463</v>
      </c>
      <c r="M21" s="288" t="s">
        <v>330</v>
      </c>
      <c r="N21" s="284">
        <v>525</v>
      </c>
      <c r="O21" s="284">
        <v>1025</v>
      </c>
      <c r="P21" s="284" t="s">
        <v>331</v>
      </c>
      <c r="Q21" s="289" t="s">
        <v>332</v>
      </c>
      <c r="R21" s="290" t="s">
        <v>333</v>
      </c>
    </row>
    <row r="22" spans="2:18" ht="60" customHeight="1" x14ac:dyDescent="0.2">
      <c r="B22" s="225">
        <v>2</v>
      </c>
      <c r="C22" s="284">
        <v>4135</v>
      </c>
      <c r="D22" s="285" t="s">
        <v>327</v>
      </c>
      <c r="E22" s="285" t="s">
        <v>328</v>
      </c>
      <c r="F22" s="284">
        <v>50010687</v>
      </c>
      <c r="G22" s="286">
        <v>210114125</v>
      </c>
      <c r="H22" s="286">
        <v>210114125</v>
      </c>
      <c r="I22" s="287">
        <f t="shared" ref="I22:I50" si="0">G22-H22</f>
        <v>0</v>
      </c>
      <c r="J22" s="288" t="s">
        <v>329</v>
      </c>
      <c r="K22" s="284">
        <v>38</v>
      </c>
      <c r="L22" s="231" t="s">
        <v>463</v>
      </c>
      <c r="M22" s="288" t="s">
        <v>123</v>
      </c>
      <c r="N22" s="284">
        <v>241</v>
      </c>
      <c r="O22" s="284">
        <v>1205</v>
      </c>
      <c r="P22" s="284" t="s">
        <v>331</v>
      </c>
      <c r="Q22" s="289" t="s">
        <v>332</v>
      </c>
      <c r="R22" s="290" t="s">
        <v>333</v>
      </c>
    </row>
    <row r="23" spans="2:18" ht="60" customHeight="1" x14ac:dyDescent="0.2">
      <c r="B23" s="225">
        <v>3</v>
      </c>
      <c r="C23" s="284">
        <v>4135</v>
      </c>
      <c r="D23" s="285" t="s">
        <v>327</v>
      </c>
      <c r="E23" s="285" t="s">
        <v>328</v>
      </c>
      <c r="F23" s="284">
        <v>50010569</v>
      </c>
      <c r="G23" s="286">
        <v>98524222</v>
      </c>
      <c r="H23" s="286">
        <v>98524222</v>
      </c>
      <c r="I23" s="287">
        <f t="shared" si="0"/>
        <v>0</v>
      </c>
      <c r="J23" s="288" t="s">
        <v>329</v>
      </c>
      <c r="K23" s="284">
        <v>15</v>
      </c>
      <c r="L23" s="231" t="s">
        <v>463</v>
      </c>
      <c r="M23" s="288" t="s">
        <v>124</v>
      </c>
      <c r="N23" s="284">
        <v>321</v>
      </c>
      <c r="O23" s="284">
        <v>1452</v>
      </c>
      <c r="P23" s="284" t="s">
        <v>331</v>
      </c>
      <c r="Q23" s="289" t="s">
        <v>332</v>
      </c>
      <c r="R23" s="290" t="s">
        <v>333</v>
      </c>
    </row>
    <row r="24" spans="2:18" ht="60" customHeight="1" x14ac:dyDescent="0.2">
      <c r="B24" s="225">
        <v>4</v>
      </c>
      <c r="C24" s="284">
        <v>4135</v>
      </c>
      <c r="D24" s="285" t="s">
        <v>327</v>
      </c>
      <c r="E24" s="285" t="s">
        <v>328</v>
      </c>
      <c r="F24" s="284">
        <v>50010598</v>
      </c>
      <c r="G24" s="286">
        <v>97224242</v>
      </c>
      <c r="H24" s="286">
        <v>97224242</v>
      </c>
      <c r="I24" s="287">
        <f t="shared" si="0"/>
        <v>0</v>
      </c>
      <c r="J24" s="288" t="s">
        <v>329</v>
      </c>
      <c r="K24" s="284">
        <v>43</v>
      </c>
      <c r="L24" s="231" t="s">
        <v>464</v>
      </c>
      <c r="M24" s="288" t="s">
        <v>126</v>
      </c>
      <c r="N24" s="284">
        <v>251</v>
      </c>
      <c r="O24" s="284">
        <v>1453</v>
      </c>
      <c r="P24" s="284" t="s">
        <v>331</v>
      </c>
      <c r="Q24" s="289" t="s">
        <v>332</v>
      </c>
      <c r="R24" s="290" t="s">
        <v>333</v>
      </c>
    </row>
    <row r="25" spans="2:18" ht="60" customHeight="1" x14ac:dyDescent="0.2">
      <c r="B25" s="225">
        <v>5</v>
      </c>
      <c r="C25" s="284">
        <v>4135</v>
      </c>
      <c r="D25" s="285" t="s">
        <v>327</v>
      </c>
      <c r="E25" s="285" t="s">
        <v>328</v>
      </c>
      <c r="F25" s="284">
        <v>50010511</v>
      </c>
      <c r="G25" s="286">
        <v>86521411</v>
      </c>
      <c r="H25" s="286">
        <v>86521411</v>
      </c>
      <c r="I25" s="287">
        <f t="shared" si="0"/>
        <v>0</v>
      </c>
      <c r="J25" s="288" t="s">
        <v>329</v>
      </c>
      <c r="K25" s="284">
        <v>29</v>
      </c>
      <c r="L25" s="231" t="s">
        <v>464</v>
      </c>
      <c r="M25" s="288" t="s">
        <v>129</v>
      </c>
      <c r="N25" s="284">
        <v>263</v>
      </c>
      <c r="O25" s="284">
        <v>1478</v>
      </c>
      <c r="P25" s="284" t="s">
        <v>331</v>
      </c>
      <c r="Q25" s="289" t="s">
        <v>332</v>
      </c>
      <c r="R25" s="290" t="s">
        <v>333</v>
      </c>
    </row>
    <row r="26" spans="2:18" ht="60" customHeight="1" x14ac:dyDescent="0.2">
      <c r="B26" s="225">
        <v>6</v>
      </c>
      <c r="C26" s="284">
        <v>4135</v>
      </c>
      <c r="D26" s="285" t="s">
        <v>327</v>
      </c>
      <c r="E26" s="285" t="s">
        <v>328</v>
      </c>
      <c r="F26" s="284">
        <v>50010512</v>
      </c>
      <c r="G26" s="286">
        <v>52421442</v>
      </c>
      <c r="H26" s="286">
        <v>52421442</v>
      </c>
      <c r="I26" s="287">
        <f t="shared" si="0"/>
        <v>0</v>
      </c>
      <c r="J26" s="288" t="s">
        <v>329</v>
      </c>
      <c r="K26" s="284">
        <v>41</v>
      </c>
      <c r="L26" s="231" t="s">
        <v>463</v>
      </c>
      <c r="M26" s="288" t="s">
        <v>132</v>
      </c>
      <c r="N26" s="284">
        <v>234</v>
      </c>
      <c r="O26" s="284">
        <v>1357</v>
      </c>
      <c r="P26" s="284" t="s">
        <v>331</v>
      </c>
      <c r="Q26" s="289" t="s">
        <v>332</v>
      </c>
      <c r="R26" s="290" t="s">
        <v>333</v>
      </c>
    </row>
    <row r="27" spans="2:18" ht="60" customHeight="1" x14ac:dyDescent="0.2">
      <c r="B27" s="225">
        <v>7</v>
      </c>
      <c r="C27" s="284">
        <v>4135</v>
      </c>
      <c r="D27" s="285" t="s">
        <v>327</v>
      </c>
      <c r="E27" s="285" t="s">
        <v>328</v>
      </c>
      <c r="F27" s="284">
        <v>50010634</v>
      </c>
      <c r="G27" s="286">
        <v>45421852</v>
      </c>
      <c r="H27" s="286">
        <v>45421852</v>
      </c>
      <c r="I27" s="287">
        <f t="shared" si="0"/>
        <v>0</v>
      </c>
      <c r="J27" s="288" t="s">
        <v>329</v>
      </c>
      <c r="K27" s="284">
        <v>33</v>
      </c>
      <c r="L27" s="231" t="s">
        <v>465</v>
      </c>
      <c r="M27" s="288" t="s">
        <v>117</v>
      </c>
      <c r="N27" s="284">
        <v>154</v>
      </c>
      <c r="O27" s="284">
        <v>1652</v>
      </c>
      <c r="P27" s="284" t="s">
        <v>331</v>
      </c>
      <c r="Q27" s="289" t="s">
        <v>332</v>
      </c>
      <c r="R27" s="290" t="s">
        <v>333</v>
      </c>
    </row>
    <row r="28" spans="2:18" ht="60" customHeight="1" x14ac:dyDescent="0.2">
      <c r="B28" s="225">
        <v>8</v>
      </c>
      <c r="C28" s="284">
        <v>4135</v>
      </c>
      <c r="D28" s="285" t="s">
        <v>327</v>
      </c>
      <c r="E28" s="285" t="s">
        <v>328</v>
      </c>
      <c r="F28" s="284">
        <v>50010638</v>
      </c>
      <c r="G28" s="286">
        <v>39720000</v>
      </c>
      <c r="H28" s="286">
        <v>39720000</v>
      </c>
      <c r="I28" s="287">
        <f t="shared" si="0"/>
        <v>0</v>
      </c>
      <c r="J28" s="288" t="s">
        <v>329</v>
      </c>
      <c r="K28" s="284">
        <v>33</v>
      </c>
      <c r="L28" s="231" t="s">
        <v>465</v>
      </c>
      <c r="M28" s="288" t="s">
        <v>124</v>
      </c>
      <c r="N28" s="284">
        <v>352</v>
      </c>
      <c r="O28" s="284">
        <v>1263</v>
      </c>
      <c r="P28" s="284" t="s">
        <v>331</v>
      </c>
      <c r="Q28" s="289" t="s">
        <v>332</v>
      </c>
      <c r="R28" s="290" t="s">
        <v>333</v>
      </c>
    </row>
    <row r="29" spans="2:18" ht="60" customHeight="1" x14ac:dyDescent="0.2">
      <c r="B29" s="225">
        <v>9</v>
      </c>
      <c r="C29" s="284">
        <v>4135</v>
      </c>
      <c r="D29" s="285" t="s">
        <v>327</v>
      </c>
      <c r="E29" s="285" t="s">
        <v>328</v>
      </c>
      <c r="F29" s="284">
        <v>50010641</v>
      </c>
      <c r="G29" s="286">
        <v>33120000</v>
      </c>
      <c r="H29" s="286">
        <v>33120000</v>
      </c>
      <c r="I29" s="287">
        <f t="shared" si="0"/>
        <v>0</v>
      </c>
      <c r="J29" s="288" t="s">
        <v>329</v>
      </c>
      <c r="K29" s="284">
        <v>33</v>
      </c>
      <c r="L29" s="231" t="s">
        <v>465</v>
      </c>
      <c r="M29" s="288" t="s">
        <v>121</v>
      </c>
      <c r="N29" s="284">
        <v>114</v>
      </c>
      <c r="O29" s="284">
        <v>1642</v>
      </c>
      <c r="P29" s="284" t="s">
        <v>331</v>
      </c>
      <c r="Q29" s="289" t="s">
        <v>332</v>
      </c>
      <c r="R29" s="290" t="s">
        <v>333</v>
      </c>
    </row>
    <row r="30" spans="2:18" ht="60" customHeight="1" x14ac:dyDescent="0.2">
      <c r="B30" s="225">
        <v>10</v>
      </c>
      <c r="C30" s="284">
        <v>4155</v>
      </c>
      <c r="D30" s="285" t="s">
        <v>327</v>
      </c>
      <c r="E30" s="285" t="s">
        <v>328</v>
      </c>
      <c r="F30" s="284">
        <v>50010552</v>
      </c>
      <c r="G30" s="286">
        <v>31160000</v>
      </c>
      <c r="H30" s="286">
        <v>31160000</v>
      </c>
      <c r="I30" s="287">
        <f t="shared" si="0"/>
        <v>0</v>
      </c>
      <c r="J30" s="288" t="s">
        <v>329</v>
      </c>
      <c r="K30" s="284">
        <v>33</v>
      </c>
      <c r="L30" s="231" t="s">
        <v>465</v>
      </c>
      <c r="M30" s="288" t="s">
        <v>119</v>
      </c>
      <c r="N30" s="284">
        <v>254</v>
      </c>
      <c r="O30" s="284">
        <v>1356</v>
      </c>
      <c r="P30" s="284" t="s">
        <v>331</v>
      </c>
      <c r="Q30" s="289" t="s">
        <v>332</v>
      </c>
      <c r="R30" s="290" t="s">
        <v>333</v>
      </c>
    </row>
    <row r="31" spans="2:18" ht="60" customHeight="1" x14ac:dyDescent="0.2">
      <c r="B31" s="225">
        <v>11</v>
      </c>
      <c r="C31" s="284">
        <v>4155</v>
      </c>
      <c r="D31" s="285" t="s">
        <v>327</v>
      </c>
      <c r="E31" s="285" t="s">
        <v>328</v>
      </c>
      <c r="F31" s="284">
        <v>50010678</v>
      </c>
      <c r="G31" s="286">
        <v>27201101</v>
      </c>
      <c r="H31" s="286">
        <v>27201101</v>
      </c>
      <c r="I31" s="287">
        <f t="shared" si="0"/>
        <v>0</v>
      </c>
      <c r="J31" s="288" t="s">
        <v>329</v>
      </c>
      <c r="K31" s="284">
        <v>254</v>
      </c>
      <c r="L31" s="231" t="s">
        <v>466</v>
      </c>
      <c r="M31" s="288" t="s">
        <v>123</v>
      </c>
      <c r="N31" s="284">
        <v>37</v>
      </c>
      <c r="O31" s="284">
        <v>1248</v>
      </c>
      <c r="P31" s="284" t="s">
        <v>331</v>
      </c>
      <c r="Q31" s="289" t="s">
        <v>332</v>
      </c>
      <c r="R31" s="290" t="s">
        <v>333</v>
      </c>
    </row>
    <row r="32" spans="2:18" ht="60" customHeight="1" x14ac:dyDescent="0.2">
      <c r="B32" s="225">
        <v>12</v>
      </c>
      <c r="C32" s="284">
        <v>4155</v>
      </c>
      <c r="D32" s="285" t="s">
        <v>327</v>
      </c>
      <c r="E32" s="285" t="s">
        <v>328</v>
      </c>
      <c r="F32" s="284">
        <v>50010689</v>
      </c>
      <c r="G32" s="286">
        <v>15224114</v>
      </c>
      <c r="H32" s="286">
        <v>15224114</v>
      </c>
      <c r="I32" s="287">
        <f t="shared" si="0"/>
        <v>0</v>
      </c>
      <c r="J32" s="288" t="s">
        <v>329</v>
      </c>
      <c r="K32" s="284">
        <v>274</v>
      </c>
      <c r="L32" s="231" t="s">
        <v>466</v>
      </c>
      <c r="M32" s="288" t="s">
        <v>122</v>
      </c>
      <c r="N32" s="284">
        <v>452</v>
      </c>
      <c r="O32" s="284">
        <v>1578</v>
      </c>
      <c r="P32" s="284" t="s">
        <v>331</v>
      </c>
      <c r="Q32" s="289" t="s">
        <v>332</v>
      </c>
      <c r="R32" s="290" t="s">
        <v>333</v>
      </c>
    </row>
    <row r="33" spans="2:18" ht="60" customHeight="1" x14ac:dyDescent="0.2">
      <c r="B33" s="225">
        <v>13</v>
      </c>
      <c r="C33" s="284">
        <v>4155</v>
      </c>
      <c r="D33" s="285" t="s">
        <v>327</v>
      </c>
      <c r="E33" s="285" t="s">
        <v>328</v>
      </c>
      <c r="F33" s="284">
        <v>50010682</v>
      </c>
      <c r="G33" s="286">
        <v>10330000</v>
      </c>
      <c r="H33" s="286">
        <v>10330000</v>
      </c>
      <c r="I33" s="287">
        <f t="shared" si="0"/>
        <v>0</v>
      </c>
      <c r="J33" s="288" t="s">
        <v>329</v>
      </c>
      <c r="K33" s="284">
        <v>69</v>
      </c>
      <c r="L33" s="231" t="s">
        <v>467</v>
      </c>
      <c r="M33" s="288" t="s">
        <v>120</v>
      </c>
      <c r="N33" s="284">
        <v>365</v>
      </c>
      <c r="O33" s="284">
        <v>1698</v>
      </c>
      <c r="P33" s="284" t="s">
        <v>331</v>
      </c>
      <c r="Q33" s="289" t="s">
        <v>332</v>
      </c>
      <c r="R33" s="290" t="s">
        <v>333</v>
      </c>
    </row>
    <row r="34" spans="2:18" ht="60" customHeight="1" x14ac:dyDescent="0.2">
      <c r="B34" s="225">
        <v>14</v>
      </c>
      <c r="C34" s="284">
        <v>4135</v>
      </c>
      <c r="D34" s="285" t="s">
        <v>327</v>
      </c>
      <c r="E34" s="285" t="s">
        <v>328</v>
      </c>
      <c r="F34" s="284">
        <v>50010683</v>
      </c>
      <c r="G34" s="286">
        <v>10330000</v>
      </c>
      <c r="H34" s="286">
        <v>10330000</v>
      </c>
      <c r="I34" s="287">
        <f t="shared" si="0"/>
        <v>0</v>
      </c>
      <c r="J34" s="288" t="s">
        <v>329</v>
      </c>
      <c r="K34" s="284">
        <v>139</v>
      </c>
      <c r="L34" s="231" t="s">
        <v>468</v>
      </c>
      <c r="M34" s="288" t="s">
        <v>138</v>
      </c>
      <c r="N34" s="284">
        <v>428</v>
      </c>
      <c r="O34" s="284">
        <v>1472</v>
      </c>
      <c r="P34" s="284" t="s">
        <v>331</v>
      </c>
      <c r="Q34" s="289" t="s">
        <v>332</v>
      </c>
      <c r="R34" s="290" t="s">
        <v>333</v>
      </c>
    </row>
    <row r="35" spans="2:18" ht="60" customHeight="1" x14ac:dyDescent="0.2">
      <c r="B35" s="225">
        <v>15</v>
      </c>
      <c r="C35" s="284">
        <v>4135</v>
      </c>
      <c r="D35" s="285" t="s">
        <v>327</v>
      </c>
      <c r="E35" s="285" t="s">
        <v>328</v>
      </c>
      <c r="F35" s="284">
        <v>50010685</v>
      </c>
      <c r="G35" s="286">
        <v>8600000</v>
      </c>
      <c r="H35" s="286">
        <v>8600000</v>
      </c>
      <c r="I35" s="287">
        <f t="shared" si="0"/>
        <v>0</v>
      </c>
      <c r="J35" s="288" t="s">
        <v>329</v>
      </c>
      <c r="K35" s="284">
        <v>238</v>
      </c>
      <c r="L35" s="231" t="s">
        <v>469</v>
      </c>
      <c r="M35" s="288" t="s">
        <v>139</v>
      </c>
      <c r="N35" s="284">
        <v>125</v>
      </c>
      <c r="O35" s="284">
        <v>1364</v>
      </c>
      <c r="P35" s="284" t="s">
        <v>331</v>
      </c>
      <c r="Q35" s="289" t="s">
        <v>332</v>
      </c>
      <c r="R35" s="290" t="s">
        <v>333</v>
      </c>
    </row>
    <row r="36" spans="2:18" ht="60" customHeight="1" x14ac:dyDescent="0.2">
      <c r="B36" s="225">
        <v>16</v>
      </c>
      <c r="C36" s="284">
        <v>4135</v>
      </c>
      <c r="D36" s="285" t="s">
        <v>327</v>
      </c>
      <c r="E36" s="285" t="s">
        <v>328</v>
      </c>
      <c r="F36" s="284">
        <v>50010517</v>
      </c>
      <c r="G36" s="286">
        <v>7790000</v>
      </c>
      <c r="H36" s="286">
        <v>7790000</v>
      </c>
      <c r="I36" s="287">
        <f t="shared" si="0"/>
        <v>0</v>
      </c>
      <c r="J36" s="288" t="s">
        <v>329</v>
      </c>
      <c r="K36" s="284">
        <v>65</v>
      </c>
      <c r="L36" s="231" t="s">
        <v>470</v>
      </c>
      <c r="M36" s="288" t="s">
        <v>123</v>
      </c>
      <c r="N36" s="284">
        <v>524</v>
      </c>
      <c r="O36" s="284">
        <v>1597</v>
      </c>
      <c r="P36" s="284" t="s">
        <v>331</v>
      </c>
      <c r="Q36" s="289" t="s">
        <v>332</v>
      </c>
      <c r="R36" s="290" t="s">
        <v>333</v>
      </c>
    </row>
    <row r="37" spans="2:18" ht="60" customHeight="1" x14ac:dyDescent="0.2">
      <c r="B37" s="225">
        <v>17</v>
      </c>
      <c r="C37" s="284">
        <v>4155</v>
      </c>
      <c r="D37" s="285" t="s">
        <v>327</v>
      </c>
      <c r="E37" s="285" t="s">
        <v>334</v>
      </c>
      <c r="F37" s="284">
        <v>600105</v>
      </c>
      <c r="G37" s="286">
        <v>7790000</v>
      </c>
      <c r="H37" s="286">
        <v>7790000</v>
      </c>
      <c r="I37" s="287">
        <f t="shared" si="0"/>
        <v>0</v>
      </c>
      <c r="J37" s="288" t="s">
        <v>329</v>
      </c>
      <c r="K37" s="284">
        <v>206</v>
      </c>
      <c r="L37" s="231" t="s">
        <v>471</v>
      </c>
      <c r="M37" s="288" t="s">
        <v>124</v>
      </c>
      <c r="N37" s="284">
        <v>624</v>
      </c>
      <c r="O37" s="284">
        <v>1397</v>
      </c>
      <c r="P37" s="284" t="s">
        <v>331</v>
      </c>
      <c r="Q37" s="289" t="s">
        <v>332</v>
      </c>
      <c r="R37" s="290" t="s">
        <v>333</v>
      </c>
    </row>
    <row r="38" spans="2:18" ht="60" customHeight="1" x14ac:dyDescent="0.2">
      <c r="B38" s="225">
        <v>18</v>
      </c>
      <c r="C38" s="284">
        <v>4155</v>
      </c>
      <c r="D38" s="285" t="s">
        <v>327</v>
      </c>
      <c r="E38" s="285" t="s">
        <v>334</v>
      </c>
      <c r="F38" s="284">
        <v>600107</v>
      </c>
      <c r="G38" s="286">
        <v>6630000</v>
      </c>
      <c r="H38" s="286">
        <v>6630000</v>
      </c>
      <c r="I38" s="287">
        <f t="shared" si="0"/>
        <v>0</v>
      </c>
      <c r="J38" s="288" t="s">
        <v>329</v>
      </c>
      <c r="K38" s="284">
        <v>186</v>
      </c>
      <c r="L38" s="231" t="s">
        <v>465</v>
      </c>
      <c r="M38" s="288" t="s">
        <v>126</v>
      </c>
      <c r="N38" s="284">
        <v>547</v>
      </c>
      <c r="O38" s="284">
        <v>1793</v>
      </c>
      <c r="P38" s="284" t="s">
        <v>331</v>
      </c>
      <c r="Q38" s="289" t="s">
        <v>332</v>
      </c>
      <c r="R38" s="290" t="s">
        <v>333</v>
      </c>
    </row>
    <row r="39" spans="2:18" ht="60" customHeight="1" x14ac:dyDescent="0.2">
      <c r="B39" s="225">
        <v>19</v>
      </c>
      <c r="C39" s="284">
        <v>4155</v>
      </c>
      <c r="D39" s="285" t="s">
        <v>327</v>
      </c>
      <c r="E39" s="285" t="s">
        <v>334</v>
      </c>
      <c r="F39" s="284">
        <v>600102</v>
      </c>
      <c r="G39" s="286">
        <v>6200000</v>
      </c>
      <c r="H39" s="286">
        <v>6200000</v>
      </c>
      <c r="I39" s="287">
        <f t="shared" si="0"/>
        <v>0</v>
      </c>
      <c r="J39" s="288" t="s">
        <v>329</v>
      </c>
      <c r="K39" s="284">
        <v>55</v>
      </c>
      <c r="L39" s="231" t="s">
        <v>472</v>
      </c>
      <c r="M39" s="288" t="s">
        <v>129</v>
      </c>
      <c r="N39" s="284">
        <v>498</v>
      </c>
      <c r="O39" s="284">
        <v>1937</v>
      </c>
      <c r="P39" s="284" t="s">
        <v>331</v>
      </c>
      <c r="Q39" s="289" t="s">
        <v>332</v>
      </c>
      <c r="R39" s="290" t="s">
        <v>333</v>
      </c>
    </row>
    <row r="40" spans="2:18" ht="60" customHeight="1" x14ac:dyDescent="0.2">
      <c r="B40" s="225">
        <v>20</v>
      </c>
      <c r="C40" s="284">
        <v>4155</v>
      </c>
      <c r="D40" s="285" t="s">
        <v>327</v>
      </c>
      <c r="E40" s="285" t="s">
        <v>334</v>
      </c>
      <c r="F40" s="284">
        <v>600108</v>
      </c>
      <c r="G40" s="286">
        <v>5165000</v>
      </c>
      <c r="H40" s="286">
        <v>5165000</v>
      </c>
      <c r="I40" s="287">
        <f t="shared" si="0"/>
        <v>0</v>
      </c>
      <c r="J40" s="288" t="s">
        <v>329</v>
      </c>
      <c r="K40" s="284">
        <v>132</v>
      </c>
      <c r="L40" s="231" t="s">
        <v>473</v>
      </c>
      <c r="M40" s="288" t="s">
        <v>132</v>
      </c>
      <c r="N40" s="284">
        <v>528</v>
      </c>
      <c r="O40" s="284">
        <v>1579</v>
      </c>
      <c r="P40" s="284" t="s">
        <v>331</v>
      </c>
      <c r="Q40" s="289" t="s">
        <v>332</v>
      </c>
      <c r="R40" s="290" t="s">
        <v>333</v>
      </c>
    </row>
    <row r="41" spans="2:18" ht="60" customHeight="1" x14ac:dyDescent="0.2">
      <c r="B41" s="225">
        <v>21</v>
      </c>
      <c r="C41" s="284">
        <v>4155</v>
      </c>
      <c r="D41" s="285" t="s">
        <v>327</v>
      </c>
      <c r="E41" s="285" t="s">
        <v>334</v>
      </c>
      <c r="F41" s="284">
        <v>600109</v>
      </c>
      <c r="G41" s="286">
        <v>5165000</v>
      </c>
      <c r="H41" s="286">
        <v>5165000</v>
      </c>
      <c r="I41" s="287">
        <f t="shared" si="0"/>
        <v>0</v>
      </c>
      <c r="J41" s="288" t="s">
        <v>329</v>
      </c>
      <c r="K41" s="284">
        <v>3030</v>
      </c>
      <c r="L41" s="231" t="s">
        <v>474</v>
      </c>
      <c r="M41" s="288" t="s">
        <v>117</v>
      </c>
      <c r="N41" s="284">
        <v>365</v>
      </c>
      <c r="O41" s="284">
        <v>1264</v>
      </c>
      <c r="P41" s="284" t="s">
        <v>331</v>
      </c>
      <c r="Q41" s="289" t="s">
        <v>332</v>
      </c>
      <c r="R41" s="290" t="s">
        <v>333</v>
      </c>
    </row>
    <row r="42" spans="2:18" ht="60" customHeight="1" x14ac:dyDescent="0.2">
      <c r="B42" s="225">
        <v>22</v>
      </c>
      <c r="C42" s="284">
        <v>4155</v>
      </c>
      <c r="D42" s="285" t="s">
        <v>327</v>
      </c>
      <c r="E42" s="285" t="s">
        <v>334</v>
      </c>
      <c r="F42" s="284">
        <v>600200</v>
      </c>
      <c r="G42" s="286">
        <v>4600000</v>
      </c>
      <c r="H42" s="286">
        <v>4600000</v>
      </c>
      <c r="I42" s="287">
        <f t="shared" si="0"/>
        <v>0</v>
      </c>
      <c r="J42" s="288" t="s">
        <v>329</v>
      </c>
      <c r="K42" s="284">
        <v>1056</v>
      </c>
      <c r="L42" s="231" t="s">
        <v>475</v>
      </c>
      <c r="M42" s="288" t="s">
        <v>124</v>
      </c>
      <c r="N42" s="284">
        <v>199</v>
      </c>
      <c r="O42" s="284">
        <v>1473</v>
      </c>
      <c r="P42" s="284" t="s">
        <v>331</v>
      </c>
      <c r="Q42" s="289" t="s">
        <v>332</v>
      </c>
      <c r="R42" s="290" t="s">
        <v>333</v>
      </c>
    </row>
    <row r="43" spans="2:18" ht="60" customHeight="1" x14ac:dyDescent="0.2">
      <c r="B43" s="225">
        <v>23</v>
      </c>
      <c r="C43" s="284">
        <v>4155</v>
      </c>
      <c r="D43" s="285" t="s">
        <v>327</v>
      </c>
      <c r="E43" s="285" t="s">
        <v>334</v>
      </c>
      <c r="F43" s="284">
        <v>600210</v>
      </c>
      <c r="G43" s="286">
        <v>3895000</v>
      </c>
      <c r="H43" s="286">
        <v>3895000</v>
      </c>
      <c r="I43" s="287">
        <f t="shared" si="0"/>
        <v>0</v>
      </c>
      <c r="J43" s="288" t="s">
        <v>329</v>
      </c>
      <c r="K43" s="284">
        <v>117</v>
      </c>
      <c r="L43" s="231" t="s">
        <v>476</v>
      </c>
      <c r="M43" s="288" t="s">
        <v>335</v>
      </c>
      <c r="N43" s="284">
        <v>147</v>
      </c>
      <c r="O43" s="284">
        <v>167</v>
      </c>
      <c r="P43" s="284" t="s">
        <v>331</v>
      </c>
      <c r="Q43" s="289" t="s">
        <v>332</v>
      </c>
      <c r="R43" s="290" t="s">
        <v>333</v>
      </c>
    </row>
    <row r="44" spans="2:18" ht="60" customHeight="1" x14ac:dyDescent="0.2">
      <c r="B44" s="225">
        <v>24</v>
      </c>
      <c r="C44" s="284">
        <v>4155</v>
      </c>
      <c r="D44" s="285" t="s">
        <v>327</v>
      </c>
      <c r="E44" s="285" t="s">
        <v>334</v>
      </c>
      <c r="F44" s="284">
        <v>600110</v>
      </c>
      <c r="G44" s="286">
        <v>3895000</v>
      </c>
      <c r="H44" s="286">
        <v>3895000</v>
      </c>
      <c r="I44" s="287">
        <f t="shared" si="0"/>
        <v>0</v>
      </c>
      <c r="J44" s="288" t="s">
        <v>329</v>
      </c>
      <c r="K44" s="284">
        <v>34</v>
      </c>
      <c r="L44" s="231" t="s">
        <v>472</v>
      </c>
      <c r="M44" s="288" t="s">
        <v>120</v>
      </c>
      <c r="N44" s="284">
        <v>258</v>
      </c>
      <c r="O44" s="284">
        <v>1894</v>
      </c>
      <c r="P44" s="284" t="s">
        <v>331</v>
      </c>
      <c r="Q44" s="289" t="s">
        <v>332</v>
      </c>
      <c r="R44" s="290" t="s">
        <v>333</v>
      </c>
    </row>
    <row r="45" spans="2:18" ht="60" customHeight="1" x14ac:dyDescent="0.2">
      <c r="B45" s="225">
        <v>25</v>
      </c>
      <c r="C45" s="284">
        <v>4135</v>
      </c>
      <c r="D45" s="285" t="s">
        <v>327</v>
      </c>
      <c r="E45" s="285" t="s">
        <v>334</v>
      </c>
      <c r="F45" s="284">
        <v>600112</v>
      </c>
      <c r="G45" s="286">
        <v>3600000</v>
      </c>
      <c r="H45" s="286">
        <v>3600000</v>
      </c>
      <c r="I45" s="287">
        <f t="shared" si="0"/>
        <v>0</v>
      </c>
      <c r="J45" s="288" t="s">
        <v>329</v>
      </c>
      <c r="K45" s="284">
        <v>73</v>
      </c>
      <c r="L45" s="231" t="s">
        <v>477</v>
      </c>
      <c r="M45" s="288" t="s">
        <v>117</v>
      </c>
      <c r="N45" s="284">
        <v>369</v>
      </c>
      <c r="O45" s="284">
        <v>1352</v>
      </c>
      <c r="P45" s="284" t="s">
        <v>331</v>
      </c>
      <c r="Q45" s="289" t="s">
        <v>332</v>
      </c>
      <c r="R45" s="290" t="s">
        <v>333</v>
      </c>
    </row>
    <row r="46" spans="2:18" ht="60" customHeight="1" x14ac:dyDescent="0.2">
      <c r="B46" s="225">
        <v>26</v>
      </c>
      <c r="C46" s="284">
        <v>4135</v>
      </c>
      <c r="D46" s="285" t="s">
        <v>327</v>
      </c>
      <c r="E46" s="285" t="s">
        <v>334</v>
      </c>
      <c r="F46" s="284">
        <v>600113</v>
      </c>
      <c r="G46" s="286">
        <v>3000000</v>
      </c>
      <c r="H46" s="286">
        <v>3000000</v>
      </c>
      <c r="I46" s="287">
        <f t="shared" si="0"/>
        <v>0</v>
      </c>
      <c r="J46" s="288" t="s">
        <v>329</v>
      </c>
      <c r="K46" s="284">
        <v>49</v>
      </c>
      <c r="L46" s="231" t="s">
        <v>478</v>
      </c>
      <c r="M46" s="288" t="s">
        <v>119</v>
      </c>
      <c r="N46" s="284">
        <v>456</v>
      </c>
      <c r="O46" s="284">
        <v>1583</v>
      </c>
      <c r="P46" s="284" t="s">
        <v>331</v>
      </c>
      <c r="Q46" s="289" t="s">
        <v>332</v>
      </c>
      <c r="R46" s="290" t="s">
        <v>333</v>
      </c>
    </row>
    <row r="47" spans="2:18" ht="60" customHeight="1" x14ac:dyDescent="0.2">
      <c r="B47" s="225">
        <v>27</v>
      </c>
      <c r="C47" s="284">
        <v>4135</v>
      </c>
      <c r="D47" s="285" t="s">
        <v>327</v>
      </c>
      <c r="E47" s="285" t="s">
        <v>334</v>
      </c>
      <c r="F47" s="284">
        <v>600115</v>
      </c>
      <c r="G47" s="286">
        <v>2840750</v>
      </c>
      <c r="H47" s="286">
        <v>2840750</v>
      </c>
      <c r="I47" s="287">
        <f t="shared" si="0"/>
        <v>0</v>
      </c>
      <c r="J47" s="288" t="s">
        <v>329</v>
      </c>
      <c r="K47" s="284">
        <v>24</v>
      </c>
      <c r="L47" s="231" t="s">
        <v>479</v>
      </c>
      <c r="M47" s="288" t="s">
        <v>120</v>
      </c>
      <c r="N47" s="284">
        <v>123</v>
      </c>
      <c r="O47" s="284">
        <v>18314</v>
      </c>
      <c r="P47" s="284" t="s">
        <v>331</v>
      </c>
      <c r="Q47" s="289" t="s">
        <v>332</v>
      </c>
      <c r="R47" s="290" t="s">
        <v>333</v>
      </c>
    </row>
    <row r="48" spans="2:18" ht="60" customHeight="1" x14ac:dyDescent="0.2">
      <c r="B48" s="225">
        <v>28</v>
      </c>
      <c r="C48" s="284">
        <v>4135</v>
      </c>
      <c r="D48" s="285" t="s">
        <v>327</v>
      </c>
      <c r="E48" s="285" t="s">
        <v>334</v>
      </c>
      <c r="F48" s="284">
        <v>600118</v>
      </c>
      <c r="G48" s="286">
        <v>2190000</v>
      </c>
      <c r="H48" s="286">
        <v>2190000</v>
      </c>
      <c r="I48" s="287">
        <f t="shared" si="0"/>
        <v>0</v>
      </c>
      <c r="J48" s="288" t="s">
        <v>329</v>
      </c>
      <c r="K48" s="284">
        <v>24</v>
      </c>
      <c r="L48" s="231" t="s">
        <v>479</v>
      </c>
      <c r="M48" s="288" t="s">
        <v>121</v>
      </c>
      <c r="N48" s="284">
        <v>321</v>
      </c>
      <c r="O48" s="284">
        <v>1358</v>
      </c>
      <c r="P48" s="284" t="s">
        <v>331</v>
      </c>
      <c r="Q48" s="289" t="s">
        <v>332</v>
      </c>
      <c r="R48" s="290" t="s">
        <v>333</v>
      </c>
    </row>
    <row r="49" spans="2:18" ht="60" customHeight="1" x14ac:dyDescent="0.2">
      <c r="B49" s="225">
        <v>29</v>
      </c>
      <c r="C49" s="284">
        <v>4135</v>
      </c>
      <c r="D49" s="285" t="s">
        <v>327</v>
      </c>
      <c r="E49" s="285" t="s">
        <v>334</v>
      </c>
      <c r="F49" s="284">
        <v>600120</v>
      </c>
      <c r="G49" s="286">
        <v>1800000</v>
      </c>
      <c r="H49" s="286">
        <v>1800000</v>
      </c>
      <c r="I49" s="287">
        <f t="shared" si="0"/>
        <v>0</v>
      </c>
      <c r="J49" s="288" t="s">
        <v>329</v>
      </c>
      <c r="K49" s="284">
        <v>1030</v>
      </c>
      <c r="L49" s="231" t="s">
        <v>479</v>
      </c>
      <c r="M49" s="288" t="s">
        <v>122</v>
      </c>
      <c r="N49" s="284">
        <v>654</v>
      </c>
      <c r="O49" s="284">
        <v>1542</v>
      </c>
      <c r="P49" s="284" t="s">
        <v>331</v>
      </c>
      <c r="Q49" s="289" t="s">
        <v>332</v>
      </c>
      <c r="R49" s="290" t="s">
        <v>333</v>
      </c>
    </row>
    <row r="50" spans="2:18" ht="60" customHeight="1" x14ac:dyDescent="0.2">
      <c r="B50" s="225">
        <v>30</v>
      </c>
      <c r="C50" s="284">
        <v>4135</v>
      </c>
      <c r="D50" s="285" t="s">
        <v>327</v>
      </c>
      <c r="E50" s="285" t="s">
        <v>334</v>
      </c>
      <c r="F50" s="284">
        <v>600122</v>
      </c>
      <c r="G50" s="286">
        <v>1428571</v>
      </c>
      <c r="H50" s="286">
        <v>1428571</v>
      </c>
      <c r="I50" s="287">
        <f t="shared" si="0"/>
        <v>0</v>
      </c>
      <c r="J50" s="288" t="s">
        <v>329</v>
      </c>
      <c r="K50" s="284">
        <v>90</v>
      </c>
      <c r="L50" s="231" t="s">
        <v>480</v>
      </c>
      <c r="M50" s="288" t="s">
        <v>129</v>
      </c>
      <c r="N50" s="284">
        <v>689</v>
      </c>
      <c r="O50" s="284">
        <v>19554</v>
      </c>
      <c r="P50" s="284" t="s">
        <v>331</v>
      </c>
      <c r="Q50" s="289" t="s">
        <v>332</v>
      </c>
      <c r="R50" s="290" t="s">
        <v>333</v>
      </c>
    </row>
    <row r="51" spans="2:18" ht="60" customHeight="1" x14ac:dyDescent="0.2">
      <c r="B51" s="225">
        <v>31</v>
      </c>
      <c r="C51" s="284">
        <v>4135</v>
      </c>
      <c r="D51" s="285" t="s">
        <v>327</v>
      </c>
      <c r="E51" s="285" t="s">
        <v>328</v>
      </c>
      <c r="F51" s="284">
        <v>50010601</v>
      </c>
      <c r="G51" s="286">
        <v>252414225</v>
      </c>
      <c r="H51" s="286">
        <v>252414225</v>
      </c>
      <c r="I51" s="287">
        <f>G51-H51</f>
        <v>0</v>
      </c>
      <c r="J51" s="288" t="s">
        <v>329</v>
      </c>
      <c r="K51" s="284">
        <v>39</v>
      </c>
      <c r="L51" s="231" t="s">
        <v>463</v>
      </c>
      <c r="M51" s="288" t="s">
        <v>132</v>
      </c>
      <c r="N51" s="284">
        <v>525</v>
      </c>
      <c r="O51" s="284">
        <v>1025</v>
      </c>
      <c r="P51" s="284" t="s">
        <v>331</v>
      </c>
      <c r="Q51" s="289" t="s">
        <v>332</v>
      </c>
      <c r="R51" s="290" t="s">
        <v>333</v>
      </c>
    </row>
    <row r="52" spans="2:18" ht="60" customHeight="1" x14ac:dyDescent="0.2">
      <c r="B52" s="225">
        <v>32</v>
      </c>
      <c r="C52" s="284">
        <v>4135</v>
      </c>
      <c r="D52" s="285" t="s">
        <v>327</v>
      </c>
      <c r="E52" s="285" t="s">
        <v>328</v>
      </c>
      <c r="F52" s="284">
        <v>50010603</v>
      </c>
      <c r="G52" s="286">
        <v>210114125</v>
      </c>
      <c r="H52" s="286">
        <v>210114125</v>
      </c>
      <c r="I52" s="287">
        <f t="shared" ref="I52:I62" si="1">G52-H52</f>
        <v>0</v>
      </c>
      <c r="J52" s="288" t="s">
        <v>329</v>
      </c>
      <c r="K52" s="284">
        <v>38</v>
      </c>
      <c r="L52" s="231" t="s">
        <v>463</v>
      </c>
      <c r="M52" s="288" t="s">
        <v>336</v>
      </c>
      <c r="N52" s="284">
        <v>241</v>
      </c>
      <c r="O52" s="284">
        <v>1205</v>
      </c>
      <c r="P52" s="284" t="s">
        <v>331</v>
      </c>
      <c r="Q52" s="289" t="s">
        <v>332</v>
      </c>
      <c r="R52" s="290" t="s">
        <v>333</v>
      </c>
    </row>
    <row r="53" spans="2:18" ht="60" customHeight="1" x14ac:dyDescent="0.2">
      <c r="B53" s="225">
        <v>33</v>
      </c>
      <c r="C53" s="284">
        <v>4135</v>
      </c>
      <c r="D53" s="285" t="s">
        <v>327</v>
      </c>
      <c r="E53" s="285" t="s">
        <v>328</v>
      </c>
      <c r="F53" s="284">
        <v>50010604</v>
      </c>
      <c r="G53" s="286">
        <v>98524222</v>
      </c>
      <c r="H53" s="286">
        <v>98524222</v>
      </c>
      <c r="I53" s="287">
        <f t="shared" si="1"/>
        <v>0</v>
      </c>
      <c r="J53" s="288" t="s">
        <v>329</v>
      </c>
      <c r="K53" s="284">
        <v>15</v>
      </c>
      <c r="L53" s="231" t="s">
        <v>463</v>
      </c>
      <c r="M53" s="288" t="s">
        <v>337</v>
      </c>
      <c r="N53" s="284">
        <v>321</v>
      </c>
      <c r="O53" s="284">
        <v>1452</v>
      </c>
      <c r="P53" s="284" t="s">
        <v>331</v>
      </c>
      <c r="Q53" s="289" t="s">
        <v>332</v>
      </c>
      <c r="R53" s="290" t="s">
        <v>333</v>
      </c>
    </row>
    <row r="54" spans="2:18" ht="60" customHeight="1" x14ac:dyDescent="0.2">
      <c r="B54" s="225">
        <v>34</v>
      </c>
      <c r="C54" s="284">
        <v>4135</v>
      </c>
      <c r="D54" s="285" t="s">
        <v>327</v>
      </c>
      <c r="E54" s="285" t="s">
        <v>328</v>
      </c>
      <c r="F54" s="284">
        <v>50010605</v>
      </c>
      <c r="G54" s="286">
        <v>97224242</v>
      </c>
      <c r="H54" s="286">
        <v>97224242</v>
      </c>
      <c r="I54" s="287">
        <f t="shared" si="1"/>
        <v>0</v>
      </c>
      <c r="J54" s="288" t="s">
        <v>329</v>
      </c>
      <c r="K54" s="284">
        <v>43</v>
      </c>
      <c r="L54" s="231" t="s">
        <v>464</v>
      </c>
      <c r="M54" s="288" t="s">
        <v>338</v>
      </c>
      <c r="N54" s="284">
        <v>251</v>
      </c>
      <c r="O54" s="284">
        <v>1453</v>
      </c>
      <c r="P54" s="284" t="s">
        <v>331</v>
      </c>
      <c r="Q54" s="289" t="s">
        <v>332</v>
      </c>
      <c r="R54" s="290" t="s">
        <v>333</v>
      </c>
    </row>
    <row r="55" spans="2:18" ht="60" customHeight="1" x14ac:dyDescent="0.2">
      <c r="B55" s="225">
        <v>35</v>
      </c>
      <c r="C55" s="284">
        <v>4135</v>
      </c>
      <c r="D55" s="285" t="s">
        <v>327</v>
      </c>
      <c r="E55" s="285" t="s">
        <v>328</v>
      </c>
      <c r="F55" s="284">
        <v>50010607</v>
      </c>
      <c r="G55" s="286">
        <v>86521411</v>
      </c>
      <c r="H55" s="286">
        <v>86521411</v>
      </c>
      <c r="I55" s="287">
        <f t="shared" si="1"/>
        <v>0</v>
      </c>
      <c r="J55" s="288" t="s">
        <v>329</v>
      </c>
      <c r="K55" s="284">
        <v>29</v>
      </c>
      <c r="L55" s="231" t="s">
        <v>464</v>
      </c>
      <c r="M55" s="288" t="s">
        <v>339</v>
      </c>
      <c r="N55" s="284">
        <v>263</v>
      </c>
      <c r="O55" s="284">
        <v>1478</v>
      </c>
      <c r="P55" s="284" t="s">
        <v>331</v>
      </c>
      <c r="Q55" s="289" t="s">
        <v>332</v>
      </c>
      <c r="R55" s="290" t="s">
        <v>333</v>
      </c>
    </row>
    <row r="56" spans="2:18" ht="60" customHeight="1" x14ac:dyDescent="0.2">
      <c r="B56" s="225">
        <v>36</v>
      </c>
      <c r="C56" s="284">
        <v>4135</v>
      </c>
      <c r="D56" s="285" t="s">
        <v>327</v>
      </c>
      <c r="E56" s="285" t="s">
        <v>328</v>
      </c>
      <c r="F56" s="284">
        <v>50010609</v>
      </c>
      <c r="G56" s="286">
        <v>52421442</v>
      </c>
      <c r="H56" s="286">
        <v>52421442</v>
      </c>
      <c r="I56" s="287">
        <f t="shared" si="1"/>
        <v>0</v>
      </c>
      <c r="J56" s="288" t="s">
        <v>329</v>
      </c>
      <c r="K56" s="284">
        <v>41</v>
      </c>
      <c r="L56" s="231" t="s">
        <v>463</v>
      </c>
      <c r="M56" s="288" t="s">
        <v>340</v>
      </c>
      <c r="N56" s="284">
        <v>234</v>
      </c>
      <c r="O56" s="284">
        <v>1357</v>
      </c>
      <c r="P56" s="284" t="s">
        <v>331</v>
      </c>
      <c r="Q56" s="289" t="s">
        <v>332</v>
      </c>
      <c r="R56" s="290" t="s">
        <v>333</v>
      </c>
    </row>
    <row r="57" spans="2:18" ht="60" customHeight="1" x14ac:dyDescent="0.2">
      <c r="B57" s="225">
        <v>37</v>
      </c>
      <c r="C57" s="284">
        <v>4135</v>
      </c>
      <c r="D57" s="285" t="s">
        <v>327</v>
      </c>
      <c r="E57" s="285" t="s">
        <v>328</v>
      </c>
      <c r="F57" s="284">
        <v>50010613</v>
      </c>
      <c r="G57" s="286">
        <v>45421852</v>
      </c>
      <c r="H57" s="286">
        <v>45421852</v>
      </c>
      <c r="I57" s="287">
        <f t="shared" si="1"/>
        <v>0</v>
      </c>
      <c r="J57" s="288" t="s">
        <v>329</v>
      </c>
      <c r="K57" s="284">
        <v>33</v>
      </c>
      <c r="L57" s="231" t="s">
        <v>465</v>
      </c>
      <c r="M57" s="288" t="s">
        <v>132</v>
      </c>
      <c r="N57" s="284">
        <v>154</v>
      </c>
      <c r="O57" s="284">
        <v>1652</v>
      </c>
      <c r="P57" s="284" t="s">
        <v>331</v>
      </c>
      <c r="Q57" s="289" t="s">
        <v>332</v>
      </c>
      <c r="R57" s="290" t="s">
        <v>333</v>
      </c>
    </row>
    <row r="58" spans="2:18" ht="60" customHeight="1" x14ac:dyDescent="0.2">
      <c r="B58" s="225">
        <v>38</v>
      </c>
      <c r="C58" s="284">
        <v>4135</v>
      </c>
      <c r="D58" s="285" t="s">
        <v>327</v>
      </c>
      <c r="E58" s="285" t="s">
        <v>328</v>
      </c>
      <c r="F58" s="284">
        <v>50010612</v>
      </c>
      <c r="G58" s="286">
        <v>39720000</v>
      </c>
      <c r="H58" s="286">
        <v>39720000</v>
      </c>
      <c r="I58" s="287">
        <f t="shared" si="1"/>
        <v>0</v>
      </c>
      <c r="J58" s="288" t="s">
        <v>329</v>
      </c>
      <c r="K58" s="284">
        <v>33</v>
      </c>
      <c r="L58" s="231" t="s">
        <v>465</v>
      </c>
      <c r="M58" s="288" t="s">
        <v>117</v>
      </c>
      <c r="N58" s="284">
        <v>352</v>
      </c>
      <c r="O58" s="284">
        <v>1263</v>
      </c>
      <c r="P58" s="284" t="s">
        <v>331</v>
      </c>
      <c r="Q58" s="289" t="s">
        <v>332</v>
      </c>
      <c r="R58" s="290" t="s">
        <v>333</v>
      </c>
    </row>
    <row r="59" spans="2:18" ht="60" customHeight="1" x14ac:dyDescent="0.2">
      <c r="B59" s="225">
        <v>39</v>
      </c>
      <c r="C59" s="284">
        <v>4135</v>
      </c>
      <c r="D59" s="285" t="s">
        <v>327</v>
      </c>
      <c r="E59" s="285" t="s">
        <v>328</v>
      </c>
      <c r="F59" s="284">
        <v>50010697</v>
      </c>
      <c r="G59" s="286">
        <v>33120000</v>
      </c>
      <c r="H59" s="286">
        <v>33120000</v>
      </c>
      <c r="I59" s="287">
        <f t="shared" si="1"/>
        <v>0</v>
      </c>
      <c r="J59" s="288" t="s">
        <v>329</v>
      </c>
      <c r="K59" s="284">
        <v>33</v>
      </c>
      <c r="L59" s="231" t="s">
        <v>465</v>
      </c>
      <c r="M59" s="288" t="s">
        <v>119</v>
      </c>
      <c r="N59" s="284">
        <v>114</v>
      </c>
      <c r="O59" s="284">
        <v>1642</v>
      </c>
      <c r="P59" s="284" t="s">
        <v>331</v>
      </c>
      <c r="Q59" s="289" t="s">
        <v>332</v>
      </c>
      <c r="R59" s="290" t="s">
        <v>333</v>
      </c>
    </row>
    <row r="60" spans="2:18" ht="60" customHeight="1" x14ac:dyDescent="0.2">
      <c r="B60" s="225">
        <v>40</v>
      </c>
      <c r="C60" s="284">
        <v>4155</v>
      </c>
      <c r="D60" s="285" t="s">
        <v>327</v>
      </c>
      <c r="E60" s="285" t="s">
        <v>328</v>
      </c>
      <c r="F60" s="284">
        <v>50010690</v>
      </c>
      <c r="G60" s="286">
        <v>31160000</v>
      </c>
      <c r="H60" s="286">
        <v>31160000</v>
      </c>
      <c r="I60" s="287">
        <f t="shared" si="1"/>
        <v>0</v>
      </c>
      <c r="J60" s="288" t="s">
        <v>329</v>
      </c>
      <c r="K60" s="284">
        <v>33</v>
      </c>
      <c r="L60" s="231" t="s">
        <v>465</v>
      </c>
      <c r="M60" s="288" t="s">
        <v>123</v>
      </c>
      <c r="N60" s="284">
        <v>254</v>
      </c>
      <c r="O60" s="284">
        <v>1356</v>
      </c>
      <c r="P60" s="284" t="s">
        <v>331</v>
      </c>
      <c r="Q60" s="289" t="s">
        <v>332</v>
      </c>
      <c r="R60" s="290" t="s">
        <v>333</v>
      </c>
    </row>
    <row r="61" spans="2:18" ht="60" customHeight="1" x14ac:dyDescent="0.2">
      <c r="B61" s="225">
        <v>41</v>
      </c>
      <c r="C61" s="284">
        <v>4155</v>
      </c>
      <c r="D61" s="285" t="s">
        <v>327</v>
      </c>
      <c r="E61" s="285" t="s">
        <v>328</v>
      </c>
      <c r="F61" s="284">
        <v>50010693</v>
      </c>
      <c r="G61" s="286">
        <v>27201101</v>
      </c>
      <c r="H61" s="286">
        <v>27201101</v>
      </c>
      <c r="I61" s="287">
        <f t="shared" si="1"/>
        <v>0</v>
      </c>
      <c r="J61" s="288" t="s">
        <v>329</v>
      </c>
      <c r="K61" s="284">
        <v>254</v>
      </c>
      <c r="L61" s="231" t="s">
        <v>466</v>
      </c>
      <c r="M61" s="288" t="s">
        <v>122</v>
      </c>
      <c r="N61" s="284">
        <v>37</v>
      </c>
      <c r="O61" s="284">
        <v>1248</v>
      </c>
      <c r="P61" s="284" t="s">
        <v>331</v>
      </c>
      <c r="Q61" s="289" t="s">
        <v>332</v>
      </c>
      <c r="R61" s="290" t="s">
        <v>333</v>
      </c>
    </row>
    <row r="62" spans="2:18" ht="60" customHeight="1" thickBot="1" x14ac:dyDescent="0.25">
      <c r="B62" s="232">
        <v>42</v>
      </c>
      <c r="C62" s="291">
        <v>4155</v>
      </c>
      <c r="D62" s="292" t="s">
        <v>327</v>
      </c>
      <c r="E62" s="292" t="s">
        <v>328</v>
      </c>
      <c r="F62" s="291">
        <v>50010681</v>
      </c>
      <c r="G62" s="293">
        <v>15224114</v>
      </c>
      <c r="H62" s="293">
        <v>15224114</v>
      </c>
      <c r="I62" s="294">
        <f t="shared" si="1"/>
        <v>0</v>
      </c>
      <c r="J62" s="295" t="s">
        <v>329</v>
      </c>
      <c r="K62" s="291">
        <v>274</v>
      </c>
      <c r="L62" s="238" t="s">
        <v>466</v>
      </c>
      <c r="M62" s="295" t="s">
        <v>341</v>
      </c>
      <c r="N62" s="291">
        <v>452</v>
      </c>
      <c r="O62" s="291">
        <v>1578</v>
      </c>
      <c r="P62" s="291" t="s">
        <v>331</v>
      </c>
      <c r="Q62" s="296" t="s">
        <v>332</v>
      </c>
      <c r="R62" s="297" t="s">
        <v>333</v>
      </c>
    </row>
    <row r="63" spans="2:18" ht="14.25" x14ac:dyDescent="0.2">
      <c r="B63" s="5"/>
      <c r="C63" s="5"/>
      <c r="D63" s="5"/>
      <c r="E63" s="5"/>
      <c r="F63" s="5"/>
      <c r="Q63" s="73"/>
    </row>
    <row r="64" spans="2:18" ht="15" thickBot="1" x14ac:dyDescent="0.25">
      <c r="B64" s="5"/>
      <c r="C64" s="5"/>
      <c r="D64" s="5"/>
      <c r="E64" s="5"/>
      <c r="F64" s="5"/>
    </row>
    <row r="65" spans="2:13" ht="36" customHeight="1" thickBot="1" x14ac:dyDescent="0.25">
      <c r="B65" s="5"/>
      <c r="C65" s="5"/>
      <c r="D65" s="5"/>
      <c r="E65" s="298" t="s">
        <v>324</v>
      </c>
      <c r="F65" s="702" t="s">
        <v>342</v>
      </c>
      <c r="G65" s="703"/>
      <c r="H65" s="703"/>
      <c r="I65" s="703"/>
      <c r="J65" s="703"/>
      <c r="K65" s="703"/>
      <c r="L65" s="703"/>
      <c r="M65" s="703"/>
    </row>
    <row r="66" spans="2:13" ht="21" customHeight="1" thickBot="1" x14ac:dyDescent="0.25">
      <c r="B66" s="5"/>
      <c r="C66" s="5"/>
      <c r="D66" s="5"/>
      <c r="E66" s="299"/>
      <c r="F66" s="300"/>
    </row>
    <row r="67" spans="2:13" ht="36" customHeight="1" thickBot="1" x14ac:dyDescent="0.25">
      <c r="B67" s="5"/>
      <c r="C67" s="5"/>
      <c r="D67" s="5"/>
      <c r="E67" s="298" t="s">
        <v>325</v>
      </c>
      <c r="F67" s="702" t="s">
        <v>343</v>
      </c>
      <c r="G67" s="703"/>
      <c r="H67" s="703"/>
      <c r="I67" s="703"/>
      <c r="J67" s="703"/>
      <c r="K67" s="703"/>
      <c r="L67" s="703"/>
      <c r="M67" s="703"/>
    </row>
    <row r="68" spans="2:13" ht="21" customHeight="1" thickBot="1" x14ac:dyDescent="0.25">
      <c r="B68" s="5"/>
      <c r="C68" s="5"/>
      <c r="D68" s="5"/>
      <c r="E68" s="299"/>
      <c r="F68" s="300"/>
    </row>
    <row r="69" spans="2:13" ht="36" customHeight="1" thickBot="1" x14ac:dyDescent="0.25">
      <c r="B69" s="5"/>
      <c r="C69" s="5"/>
      <c r="D69" s="5"/>
      <c r="E69" s="301" t="s">
        <v>118</v>
      </c>
      <c r="F69" s="702" t="s">
        <v>344</v>
      </c>
      <c r="G69" s="703"/>
      <c r="H69" s="703"/>
      <c r="I69" s="703"/>
      <c r="J69" s="703"/>
      <c r="K69" s="703"/>
      <c r="L69" s="703"/>
      <c r="M69" s="703"/>
    </row>
    <row r="70" spans="2:13" ht="21" customHeight="1" thickBot="1" x14ac:dyDescent="0.25">
      <c r="B70" s="5"/>
      <c r="C70" s="5"/>
      <c r="D70" s="5"/>
      <c r="E70" s="299"/>
      <c r="F70" s="300"/>
    </row>
    <row r="71" spans="2:13" ht="36" customHeight="1" thickBot="1" x14ac:dyDescent="0.25">
      <c r="B71" s="5"/>
      <c r="C71" s="5"/>
      <c r="D71" s="5"/>
      <c r="E71" s="298" t="s">
        <v>326</v>
      </c>
      <c r="F71" s="702" t="s">
        <v>345</v>
      </c>
      <c r="G71" s="703"/>
      <c r="H71" s="703"/>
      <c r="I71" s="703"/>
      <c r="J71" s="703"/>
      <c r="K71" s="703"/>
      <c r="L71" s="703"/>
      <c r="M71" s="703"/>
    </row>
    <row r="72" spans="2:13" ht="21" customHeight="1" x14ac:dyDescent="0.2">
      <c r="B72" s="5"/>
      <c r="C72" s="5"/>
      <c r="D72" s="5"/>
      <c r="E72" s="5"/>
      <c r="F72" s="5"/>
    </row>
    <row r="73" spans="2:13" ht="15.75" thickBot="1" x14ac:dyDescent="0.3">
      <c r="B73" s="566" t="s">
        <v>64</v>
      </c>
      <c r="C73" s="567"/>
      <c r="D73" s="567"/>
      <c r="E73" s="567"/>
      <c r="F73" s="567"/>
      <c r="G73" s="567"/>
      <c r="H73" s="567"/>
      <c r="I73" s="567"/>
      <c r="J73" s="567"/>
      <c r="K73" s="689"/>
    </row>
    <row r="74" spans="2:13" ht="14.25" x14ac:dyDescent="0.2">
      <c r="B74" s="520" t="s">
        <v>346</v>
      </c>
      <c r="C74" s="521"/>
      <c r="D74" s="521"/>
      <c r="E74" s="521"/>
      <c r="F74" s="521"/>
      <c r="G74" s="521"/>
      <c r="H74" s="521"/>
      <c r="I74" s="521"/>
      <c r="J74" s="521"/>
      <c r="K74" s="554"/>
    </row>
    <row r="75" spans="2:13" ht="15" thickBot="1" x14ac:dyDescent="0.25">
      <c r="B75" s="615"/>
      <c r="C75" s="616"/>
      <c r="D75" s="616"/>
      <c r="E75" s="616"/>
      <c r="F75" s="616"/>
      <c r="G75" s="616"/>
      <c r="H75" s="616"/>
      <c r="I75" s="616"/>
      <c r="J75" s="616"/>
      <c r="K75" s="617"/>
    </row>
    <row r="76" spans="2:13" ht="14.25" x14ac:dyDescent="0.2">
      <c r="B76" s="5"/>
      <c r="C76" s="5"/>
      <c r="D76" s="5"/>
      <c r="E76" s="5"/>
      <c r="F76" s="5"/>
    </row>
    <row r="77" spans="2:13" ht="14.25" x14ac:dyDescent="0.2">
      <c r="B77" s="5"/>
      <c r="C77" s="5"/>
      <c r="D77" s="5"/>
      <c r="E77" s="5"/>
      <c r="F77" s="5"/>
    </row>
    <row r="78" spans="2:13" ht="14.25" x14ac:dyDescent="0.2">
      <c r="B78" s="5"/>
      <c r="C78" s="5"/>
      <c r="D78" s="5"/>
      <c r="E78" s="5"/>
      <c r="F78" s="5"/>
    </row>
    <row r="79" spans="2:13" ht="14.25" x14ac:dyDescent="0.2">
      <c r="B79" s="5"/>
      <c r="C79" s="5"/>
      <c r="D79" s="5"/>
      <c r="E79" s="5"/>
      <c r="F79" s="5"/>
    </row>
    <row r="80" spans="2:13" ht="14.25" x14ac:dyDescent="0.2">
      <c r="B80" s="5"/>
      <c r="C80" s="5"/>
      <c r="D80" s="5"/>
      <c r="E80" s="5"/>
      <c r="F80" s="5"/>
    </row>
    <row r="81" spans="2:7" ht="14.25" x14ac:dyDescent="0.2">
      <c r="B81" s="5"/>
      <c r="C81" s="5"/>
      <c r="D81" s="5"/>
      <c r="E81" s="5"/>
      <c r="F81" s="5"/>
    </row>
    <row r="82" spans="2:7" ht="14.25" x14ac:dyDescent="0.2">
      <c r="B82" s="5"/>
      <c r="C82" s="5"/>
      <c r="D82" s="5"/>
      <c r="E82" s="5"/>
      <c r="F82" s="5"/>
      <c r="G82" s="84"/>
    </row>
    <row r="83" spans="2:7" ht="14.25" x14ac:dyDescent="0.2">
      <c r="B83" s="5"/>
      <c r="C83" s="5"/>
      <c r="D83" s="5"/>
      <c r="E83" s="5"/>
      <c r="F83" s="5"/>
    </row>
    <row r="84" spans="2:7" ht="14.25" x14ac:dyDescent="0.2">
      <c r="B84" s="5"/>
      <c r="C84" s="5"/>
      <c r="D84" s="5"/>
      <c r="E84" s="5"/>
      <c r="F84" s="5"/>
      <c r="G84" s="84"/>
    </row>
    <row r="85" spans="2:7" ht="14.25" x14ac:dyDescent="0.2">
      <c r="B85" s="5"/>
      <c r="C85" s="5"/>
      <c r="D85" s="5"/>
      <c r="E85" s="5"/>
      <c r="F85" s="5"/>
    </row>
    <row r="86" spans="2:7" ht="14.25" x14ac:dyDescent="0.2">
      <c r="B86" s="5"/>
      <c r="C86" s="5"/>
      <c r="D86" s="5"/>
      <c r="E86" s="5"/>
      <c r="F86" s="5"/>
      <c r="G86" s="84"/>
    </row>
    <row r="87" spans="2:7" ht="14.25" x14ac:dyDescent="0.2">
      <c r="B87" s="5"/>
      <c r="C87" s="5"/>
      <c r="D87" s="5"/>
      <c r="E87" s="5"/>
      <c r="F87" s="5"/>
    </row>
    <row r="88" spans="2:7" ht="14.25" x14ac:dyDescent="0.2">
      <c r="B88" s="5"/>
      <c r="C88" s="5"/>
      <c r="D88" s="5"/>
      <c r="E88" s="5"/>
      <c r="F88" s="5"/>
      <c r="G88" s="84"/>
    </row>
    <row r="89" spans="2:7" ht="14.25" x14ac:dyDescent="0.2">
      <c r="B89" s="5"/>
      <c r="C89" s="5"/>
      <c r="D89" s="5"/>
      <c r="E89" s="5"/>
      <c r="F89" s="5"/>
    </row>
    <row r="90" spans="2:7" ht="14.25" x14ac:dyDescent="0.2">
      <c r="B90" s="5"/>
      <c r="C90" s="5"/>
      <c r="D90" s="5"/>
      <c r="E90" s="5"/>
      <c r="F90" s="5"/>
    </row>
    <row r="91" spans="2:7" ht="14.25" x14ac:dyDescent="0.2">
      <c r="B91" s="5"/>
      <c r="C91" s="5"/>
      <c r="D91" s="5"/>
      <c r="E91" s="5"/>
      <c r="F91" s="5"/>
    </row>
    <row r="92" spans="2:7" ht="14.25" x14ac:dyDescent="0.2">
      <c r="B92" s="5"/>
      <c r="C92" s="5"/>
      <c r="D92" s="5"/>
      <c r="E92" s="5"/>
      <c r="F92" s="5"/>
    </row>
    <row r="93" spans="2:7" ht="14.25" x14ac:dyDescent="0.2">
      <c r="B93" s="5"/>
      <c r="C93" s="5"/>
      <c r="D93" s="5"/>
      <c r="E93" s="5"/>
      <c r="F93" s="5"/>
    </row>
    <row r="94" spans="2:7" ht="14.25" x14ac:dyDescent="0.2">
      <c r="B94" s="5"/>
      <c r="C94" s="5"/>
      <c r="D94" s="5"/>
      <c r="E94" s="5"/>
      <c r="F94" s="5"/>
    </row>
    <row r="95" spans="2:7" ht="14.25" x14ac:dyDescent="0.2">
      <c r="B95" s="5"/>
      <c r="C95" s="5"/>
      <c r="D95" s="5"/>
      <c r="E95" s="5"/>
      <c r="F95" s="5"/>
    </row>
    <row r="96" spans="2:7" ht="14.25" x14ac:dyDescent="0.2">
      <c r="B96" s="5"/>
      <c r="C96" s="5"/>
      <c r="D96" s="5"/>
      <c r="E96" s="5"/>
      <c r="F96" s="5"/>
    </row>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5" customFormat="1" ht="14.25" x14ac:dyDescent="0.2"/>
    <row r="1938" s="5" customFormat="1" ht="14.25" x14ac:dyDescent="0.2"/>
    <row r="1939" s="5" customFormat="1" ht="14.25" x14ac:dyDescent="0.2"/>
    <row r="1940" s="5" customFormat="1" ht="14.25" x14ac:dyDescent="0.2"/>
    <row r="1941" s="5" customFormat="1" ht="14.25" x14ac:dyDescent="0.2"/>
    <row r="1942" s="5" customFormat="1" ht="14.25" x14ac:dyDescent="0.2"/>
    <row r="1943" s="5" customFormat="1" ht="14.25" x14ac:dyDescent="0.2"/>
    <row r="1944" s="5" customFormat="1" ht="14.25" x14ac:dyDescent="0.2"/>
    <row r="1945" s="5" customFormat="1" ht="14.25" x14ac:dyDescent="0.2"/>
    <row r="1946" s="5" customFormat="1" ht="14.25" x14ac:dyDescent="0.2"/>
    <row r="1947" s="5" customFormat="1" ht="14.25" x14ac:dyDescent="0.2"/>
    <row r="1948" s="5" customFormat="1" ht="14.25" x14ac:dyDescent="0.2"/>
    <row r="1949" s="5" customFormat="1" ht="14.25" x14ac:dyDescent="0.2"/>
    <row r="1950" s="5" customFormat="1" ht="14.25" x14ac:dyDescent="0.2"/>
    <row r="1951" s="5" customFormat="1" ht="14.25" x14ac:dyDescent="0.2"/>
    <row r="1952" s="5" customFormat="1" ht="14.25" x14ac:dyDescent="0.2"/>
    <row r="1953" s="5" customFormat="1" ht="14.25" x14ac:dyDescent="0.2"/>
    <row r="1954" s="5" customFormat="1" ht="14.25" x14ac:dyDescent="0.2"/>
    <row r="1955" s="5" customFormat="1" ht="14.25" x14ac:dyDescent="0.2"/>
    <row r="1956" s="5" customFormat="1" ht="14.25" x14ac:dyDescent="0.2"/>
    <row r="1957" s="5" customFormat="1" ht="14.25" x14ac:dyDescent="0.2"/>
    <row r="1958" s="5" customFormat="1" ht="14.25" x14ac:dyDescent="0.2"/>
    <row r="1959" s="5" customFormat="1" ht="14.25" x14ac:dyDescent="0.2"/>
    <row r="1960" s="5" customFormat="1" ht="14.25" x14ac:dyDescent="0.2"/>
    <row r="1961" s="5" customFormat="1" ht="14.25" x14ac:dyDescent="0.2"/>
    <row r="1962" s="5" customFormat="1" ht="14.25" x14ac:dyDescent="0.2"/>
    <row r="1963" s="5" customFormat="1" ht="14.25" x14ac:dyDescent="0.2"/>
    <row r="1964" s="5" customFormat="1" ht="14.25" x14ac:dyDescent="0.2"/>
    <row r="1965" s="5" customFormat="1" ht="14.25" x14ac:dyDescent="0.2"/>
    <row r="1966" s="5" customFormat="1" ht="14.25" x14ac:dyDescent="0.2"/>
    <row r="1967" s="5" customFormat="1" ht="14.25" x14ac:dyDescent="0.2"/>
    <row r="1968" s="5" customFormat="1" ht="14.25" x14ac:dyDescent="0.2"/>
    <row r="1969" s="5" customFormat="1" ht="14.25" x14ac:dyDescent="0.2"/>
    <row r="1970" s="5" customFormat="1" ht="14.25" x14ac:dyDescent="0.2"/>
    <row r="1971" s="5" customFormat="1" ht="14.25" x14ac:dyDescent="0.2"/>
    <row r="1972" s="5" customFormat="1" ht="14.25" x14ac:dyDescent="0.2"/>
    <row r="1973" s="5" customFormat="1" ht="14.25" x14ac:dyDescent="0.2"/>
    <row r="1974" s="5" customFormat="1" ht="14.25" x14ac:dyDescent="0.2"/>
    <row r="1975" s="5" customFormat="1" ht="14.25" x14ac:dyDescent="0.2"/>
    <row r="1976" s="5" customFormat="1" ht="14.25" x14ac:dyDescent="0.2"/>
    <row r="1977" s="5" customFormat="1" ht="14.25" x14ac:dyDescent="0.2"/>
    <row r="1978" s="5" customFormat="1" ht="14.25" x14ac:dyDescent="0.2"/>
    <row r="1979" s="5" customFormat="1" ht="14.25" x14ac:dyDescent="0.2"/>
    <row r="1980" s="5" customFormat="1" ht="14.25" x14ac:dyDescent="0.2"/>
    <row r="1981" s="5" customFormat="1" ht="14.25" x14ac:dyDescent="0.2"/>
    <row r="1982" s="5" customFormat="1" ht="14.25" x14ac:dyDescent="0.2"/>
    <row r="1983" s="5" customFormat="1" ht="14.25" x14ac:dyDescent="0.2"/>
    <row r="1984" s="5" customFormat="1" ht="14.25" x14ac:dyDescent="0.2"/>
    <row r="1985" spans="2:6" ht="14.25" x14ac:dyDescent="0.2">
      <c r="B1985" s="5"/>
      <c r="C1985" s="5"/>
      <c r="D1985" s="5"/>
      <c r="E1985" s="5"/>
      <c r="F1985" s="5"/>
    </row>
    <row r="1986" spans="2:6" ht="14.25" x14ac:dyDescent="0.2">
      <c r="B1986" s="5"/>
      <c r="C1986" s="5"/>
      <c r="D1986" s="5"/>
      <c r="E1986" s="5"/>
      <c r="F1986" s="5"/>
    </row>
    <row r="1987" spans="2:6" ht="14.25" x14ac:dyDescent="0.2">
      <c r="B1987" s="5"/>
      <c r="C1987" s="5"/>
      <c r="D1987" s="5"/>
      <c r="E1987" s="5"/>
      <c r="F1987" s="5"/>
    </row>
    <row r="1988" spans="2:6" ht="14.25" x14ac:dyDescent="0.2">
      <c r="B1988" s="5"/>
      <c r="C1988" s="5"/>
      <c r="D1988" s="5"/>
      <c r="E1988" s="5"/>
      <c r="F1988" s="5"/>
    </row>
    <row r="1989" spans="2:6" ht="14.25" x14ac:dyDescent="0.2">
      <c r="B1989" s="5"/>
      <c r="C1989" s="5"/>
      <c r="D1989" s="5"/>
      <c r="E1989" s="5"/>
      <c r="F1989" s="5"/>
    </row>
    <row r="1990" spans="2:6" ht="14.25" x14ac:dyDescent="0.2">
      <c r="B1990" s="5"/>
      <c r="C1990" s="5"/>
      <c r="D1990" s="5"/>
      <c r="E1990" s="5"/>
      <c r="F1990" s="5"/>
    </row>
    <row r="1991" spans="2:6" ht="14.25" customHeight="1" x14ac:dyDescent="0.2"/>
    <row r="1992" spans="2:6" ht="14.25" customHeight="1" x14ac:dyDescent="0.2"/>
    <row r="1993" spans="2:6" ht="14.25" customHeight="1" x14ac:dyDescent="0.2"/>
    <row r="1994" spans="2:6" ht="14.25" customHeight="1" x14ac:dyDescent="0.2"/>
    <row r="1995" spans="2:6" ht="14.25" customHeight="1" x14ac:dyDescent="0.2"/>
    <row r="1996" spans="2:6" ht="14.25" customHeight="1" x14ac:dyDescent="0.2"/>
    <row r="1997" spans="2:6" ht="14.25" customHeight="1" x14ac:dyDescent="0.2"/>
    <row r="1998" spans="2:6" ht="14.25" customHeight="1" x14ac:dyDescent="0.2"/>
    <row r="1999" spans="2:6" ht="14.25" customHeight="1" x14ac:dyDescent="0.2"/>
    <row r="2000" spans="2:6" ht="14.25" customHeight="1" x14ac:dyDescent="0.2"/>
    <row r="2001" spans="1:33" ht="14.25" customHeight="1" x14ac:dyDescent="0.2"/>
    <row r="2002" spans="1:33" s="84" customFormat="1" ht="14.25" customHeight="1" x14ac:dyDescent="0.2">
      <c r="A2002" s="5"/>
      <c r="G2002" s="5"/>
      <c r="H2002" s="5"/>
      <c r="I2002" s="5"/>
      <c r="J2002" s="5"/>
      <c r="K2002" s="5"/>
      <c r="L2002" s="5"/>
      <c r="M2002" s="5"/>
      <c r="N2002" s="5"/>
      <c r="O2002" s="5"/>
      <c r="P2002" s="5"/>
      <c r="Q2002" s="5"/>
      <c r="R2002" s="5"/>
      <c r="S2002" s="5"/>
      <c r="T2002" s="5"/>
      <c r="U2002" s="5"/>
      <c r="V2002" s="5"/>
      <c r="W2002" s="5"/>
      <c r="X2002" s="5"/>
      <c r="Y2002" s="5"/>
      <c r="Z2002" s="5"/>
      <c r="AA2002" s="5"/>
      <c r="AB2002" s="5"/>
      <c r="AC2002" s="5"/>
      <c r="AD2002" s="5"/>
      <c r="AE2002" s="5"/>
      <c r="AF2002" s="5"/>
      <c r="AG2002" s="5"/>
    </row>
    <row r="2003" spans="1:33" s="84" customFormat="1" ht="14.25" customHeight="1" x14ac:dyDescent="0.2">
      <c r="A2003" s="5"/>
      <c r="G2003" s="5"/>
      <c r="H2003" s="5"/>
      <c r="I2003" s="5"/>
      <c r="J2003" s="5"/>
      <c r="K2003" s="5"/>
      <c r="L2003" s="5"/>
      <c r="M2003" s="5"/>
      <c r="N2003" s="5"/>
      <c r="O2003" s="5"/>
      <c r="P2003" s="5"/>
      <c r="Q2003" s="5"/>
      <c r="R2003" s="5"/>
      <c r="S2003" s="5"/>
      <c r="T2003" s="5"/>
      <c r="U2003" s="5"/>
      <c r="V2003" s="5"/>
      <c r="W2003" s="5"/>
      <c r="X2003" s="5"/>
      <c r="Y2003" s="5"/>
      <c r="Z2003" s="5"/>
      <c r="AA2003" s="5"/>
      <c r="AB2003" s="5"/>
      <c r="AC2003" s="5"/>
      <c r="AD2003" s="5"/>
      <c r="AE2003" s="5"/>
      <c r="AF2003" s="5"/>
      <c r="AG2003" s="5"/>
    </row>
    <row r="2004" spans="1:33" s="84" customFormat="1" ht="14.25" customHeight="1" x14ac:dyDescent="0.2">
      <c r="A2004" s="5"/>
      <c r="G2004" s="5"/>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5"/>
      <c r="AG2004" s="5"/>
    </row>
    <row r="2005" spans="1:33" s="84" customFormat="1" ht="14.25" customHeight="1" x14ac:dyDescent="0.2">
      <c r="A2005" s="5"/>
      <c r="G2005" s="5"/>
      <c r="H2005" s="5"/>
      <c r="I2005" s="5"/>
      <c r="J2005" s="5"/>
      <c r="K2005" s="5"/>
      <c r="L2005" s="5"/>
      <c r="M2005" s="5"/>
      <c r="N2005" s="5"/>
      <c r="O2005" s="5"/>
      <c r="P2005" s="5"/>
      <c r="Q2005" s="5"/>
      <c r="R2005" s="5"/>
      <c r="S2005" s="5"/>
      <c r="T2005" s="5"/>
      <c r="U2005" s="5"/>
      <c r="V2005" s="5"/>
      <c r="W2005" s="5"/>
      <c r="X2005" s="5"/>
      <c r="Y2005" s="5"/>
      <c r="Z2005" s="5"/>
      <c r="AA2005" s="5"/>
      <c r="AB2005" s="5"/>
      <c r="AC2005" s="5"/>
      <c r="AD2005" s="5"/>
      <c r="AE2005" s="5"/>
      <c r="AF2005" s="5"/>
      <c r="AG2005" s="5"/>
    </row>
    <row r="2006" spans="1:33" s="84" customFormat="1" ht="14.25" customHeight="1" x14ac:dyDescent="0.2">
      <c r="A2006" s="5"/>
      <c r="G2006" s="5"/>
      <c r="H2006" s="5"/>
      <c r="I2006" s="5"/>
      <c r="J2006" s="5"/>
      <c r="K2006" s="5"/>
      <c r="L2006" s="5"/>
      <c r="M2006" s="5"/>
      <c r="N2006" s="5"/>
      <c r="O2006" s="5"/>
      <c r="P2006" s="5"/>
      <c r="Q2006" s="5"/>
      <c r="R2006" s="5"/>
      <c r="S2006" s="5"/>
      <c r="T2006" s="5"/>
      <c r="U2006" s="5"/>
      <c r="V2006" s="5"/>
      <c r="W2006" s="5"/>
      <c r="X2006" s="5"/>
      <c r="Y2006" s="5"/>
      <c r="Z2006" s="5"/>
      <c r="AA2006" s="5"/>
      <c r="AB2006" s="5"/>
      <c r="AC2006" s="5"/>
      <c r="AD2006" s="5"/>
      <c r="AE2006" s="5"/>
      <c r="AF2006" s="5"/>
      <c r="AG2006" s="5"/>
    </row>
    <row r="2007" spans="1:33" s="84" customFormat="1" ht="14.25" customHeight="1" x14ac:dyDescent="0.2">
      <c r="A2007" s="5"/>
      <c r="G2007" s="5"/>
      <c r="H2007" s="5"/>
      <c r="I2007" s="5"/>
      <c r="J2007" s="5"/>
      <c r="K2007" s="5"/>
      <c r="L2007" s="5"/>
      <c r="M2007" s="5"/>
      <c r="N2007" s="5"/>
      <c r="O2007" s="5"/>
      <c r="P2007" s="5"/>
      <c r="Q2007" s="5"/>
      <c r="R2007" s="5"/>
      <c r="S2007" s="5"/>
      <c r="T2007" s="5"/>
      <c r="U2007" s="5"/>
      <c r="V2007" s="5"/>
      <c r="W2007" s="5"/>
      <c r="X2007" s="5"/>
      <c r="Y2007" s="5"/>
      <c r="Z2007" s="5"/>
      <c r="AA2007" s="5"/>
      <c r="AB2007" s="5"/>
      <c r="AC2007" s="5"/>
      <c r="AD2007" s="5"/>
      <c r="AE2007" s="5"/>
      <c r="AF2007" s="5"/>
      <c r="AG2007" s="5"/>
    </row>
    <row r="2008" spans="1:33" s="84" customFormat="1" ht="14.25" customHeight="1" x14ac:dyDescent="0.2">
      <c r="A2008" s="5"/>
      <c r="G2008" s="5"/>
      <c r="H2008" s="5"/>
      <c r="I2008" s="5"/>
      <c r="J2008" s="5"/>
      <c r="K2008" s="5"/>
      <c r="L2008" s="5"/>
      <c r="M2008" s="5"/>
      <c r="N2008" s="5"/>
      <c r="O2008" s="5"/>
      <c r="P2008" s="5"/>
      <c r="Q2008" s="5"/>
      <c r="R2008" s="5"/>
      <c r="S2008" s="5"/>
      <c r="T2008" s="5"/>
      <c r="U2008" s="5"/>
      <c r="V2008" s="5"/>
      <c r="W2008" s="5"/>
      <c r="X2008" s="5"/>
      <c r="Y2008" s="5"/>
      <c r="Z2008" s="5"/>
      <c r="AA2008" s="5"/>
      <c r="AB2008" s="5"/>
      <c r="AC2008" s="5"/>
      <c r="AD2008" s="5"/>
      <c r="AE2008" s="5"/>
      <c r="AF2008" s="5"/>
      <c r="AG2008" s="5"/>
    </row>
    <row r="2009" spans="1:33" s="84" customFormat="1" ht="14.25" customHeight="1" x14ac:dyDescent="0.2">
      <c r="A2009" s="5"/>
      <c r="G2009" s="5"/>
      <c r="H2009" s="5"/>
      <c r="I2009" s="5"/>
      <c r="J2009" s="5"/>
      <c r="K2009" s="5"/>
      <c r="L2009" s="5"/>
      <c r="M2009" s="5"/>
      <c r="N2009" s="5"/>
      <c r="O2009" s="5"/>
      <c r="P2009" s="5"/>
      <c r="Q2009" s="5"/>
      <c r="R2009" s="5"/>
      <c r="S2009" s="5"/>
      <c r="T2009" s="5"/>
      <c r="U2009" s="5"/>
      <c r="V2009" s="5"/>
      <c r="W2009" s="5"/>
      <c r="X2009" s="5"/>
      <c r="Y2009" s="5"/>
      <c r="Z2009" s="5"/>
      <c r="AA2009" s="5"/>
      <c r="AB2009" s="5"/>
      <c r="AC2009" s="5"/>
      <c r="AD2009" s="5"/>
      <c r="AE2009" s="5"/>
      <c r="AF2009" s="5"/>
      <c r="AG2009" s="5"/>
    </row>
    <row r="2010" spans="1:33" s="84" customFormat="1" ht="14.25" customHeight="1" x14ac:dyDescent="0.2">
      <c r="A2010" s="5"/>
      <c r="G2010" s="5"/>
      <c r="H2010" s="5"/>
      <c r="I2010" s="5"/>
      <c r="J2010" s="5"/>
      <c r="K2010" s="5"/>
      <c r="L2010" s="5"/>
      <c r="M2010" s="5"/>
      <c r="N2010" s="5"/>
      <c r="O2010" s="5"/>
      <c r="P2010" s="5"/>
      <c r="Q2010" s="5"/>
      <c r="R2010" s="5"/>
      <c r="S2010" s="5"/>
      <c r="T2010" s="5"/>
      <c r="U2010" s="5"/>
      <c r="V2010" s="5"/>
      <c r="W2010" s="5"/>
      <c r="X2010" s="5"/>
      <c r="Y2010" s="5"/>
      <c r="Z2010" s="5"/>
      <c r="AA2010" s="5"/>
      <c r="AB2010" s="5"/>
      <c r="AC2010" s="5"/>
      <c r="AD2010" s="5"/>
      <c r="AE2010" s="5"/>
      <c r="AF2010" s="5"/>
      <c r="AG2010" s="5"/>
    </row>
    <row r="2011" spans="1:33" s="84" customFormat="1" ht="0" hidden="1" customHeight="1" x14ac:dyDescent="0.2">
      <c r="A2011" s="5"/>
      <c r="G2011" s="5"/>
      <c r="H2011" s="5"/>
      <c r="I2011" s="5"/>
      <c r="J2011" s="5"/>
      <c r="K2011" s="5"/>
      <c r="L2011" s="5"/>
      <c r="M2011" s="5"/>
      <c r="N2011" s="5"/>
      <c r="O2011" s="5"/>
      <c r="P2011" s="5"/>
      <c r="Q2011" s="5"/>
      <c r="R2011" s="5"/>
      <c r="S2011" s="5"/>
      <c r="T2011" s="5"/>
      <c r="U2011" s="5"/>
      <c r="V2011" s="5"/>
      <c r="W2011" s="5"/>
      <c r="X2011" s="5"/>
      <c r="Y2011" s="5"/>
      <c r="Z2011" s="5"/>
      <c r="AA2011" s="5"/>
      <c r="AB2011" s="5"/>
      <c r="AC2011" s="5"/>
      <c r="AD2011" s="5"/>
      <c r="AE2011" s="5"/>
      <c r="AF2011" s="5"/>
      <c r="AG2011" s="5"/>
    </row>
    <row r="2012" spans="1:33" s="84" customFormat="1" ht="0" hidden="1" customHeight="1" x14ac:dyDescent="0.2">
      <c r="A2012" s="5"/>
      <c r="G2012" s="5"/>
      <c r="H2012" s="5"/>
      <c r="I2012" s="5"/>
      <c r="J2012" s="5"/>
      <c r="K2012" s="5"/>
      <c r="L2012" s="5"/>
      <c r="M2012" s="5"/>
      <c r="N2012" s="5"/>
      <c r="O2012" s="5"/>
      <c r="P2012" s="5"/>
      <c r="Q2012" s="5"/>
      <c r="R2012" s="5"/>
      <c r="S2012" s="5"/>
      <c r="T2012" s="5"/>
      <c r="U2012" s="5"/>
      <c r="V2012" s="5"/>
      <c r="W2012" s="5"/>
      <c r="X2012" s="5"/>
      <c r="Y2012" s="5"/>
      <c r="Z2012" s="5"/>
      <c r="AA2012" s="5"/>
      <c r="AB2012" s="5"/>
      <c r="AC2012" s="5"/>
      <c r="AD2012" s="5"/>
      <c r="AE2012" s="5"/>
      <c r="AF2012" s="5"/>
      <c r="AG2012" s="5"/>
    </row>
    <row r="2013" spans="1:33" s="84" customFormat="1" ht="0" hidden="1" customHeight="1" x14ac:dyDescent="0.2">
      <c r="A2013" s="5"/>
      <c r="G2013" s="5"/>
      <c r="H2013" s="5"/>
      <c r="I2013" s="5"/>
      <c r="J2013" s="5"/>
      <c r="K2013" s="5"/>
      <c r="L2013" s="5"/>
      <c r="M2013" s="5"/>
      <c r="N2013" s="5"/>
      <c r="O2013" s="5"/>
      <c r="P2013" s="5"/>
      <c r="Q2013" s="5"/>
      <c r="R2013" s="5"/>
      <c r="S2013" s="5"/>
      <c r="T2013" s="5"/>
      <c r="U2013" s="5"/>
      <c r="V2013" s="5"/>
      <c r="W2013" s="5"/>
      <c r="X2013" s="5"/>
      <c r="Y2013" s="5"/>
      <c r="Z2013" s="5"/>
      <c r="AA2013" s="5"/>
      <c r="AB2013" s="5"/>
      <c r="AC2013" s="5"/>
      <c r="AD2013" s="5"/>
      <c r="AE2013" s="5"/>
      <c r="AF2013" s="5"/>
      <c r="AG2013" s="5"/>
    </row>
    <row r="2014" spans="1:33" s="84" customFormat="1" ht="0" hidden="1" customHeight="1" x14ac:dyDescent="0.2">
      <c r="A2014" s="5"/>
      <c r="G2014" s="5"/>
      <c r="H2014" s="5"/>
      <c r="I2014" s="5"/>
      <c r="J2014" s="5"/>
      <c r="K2014" s="5"/>
      <c r="L2014" s="5"/>
      <c r="M2014" s="5"/>
      <c r="N2014" s="5"/>
      <c r="O2014" s="5"/>
      <c r="P2014" s="5"/>
      <c r="Q2014" s="5"/>
      <c r="R2014" s="5"/>
      <c r="S2014" s="5"/>
      <c r="T2014" s="5"/>
      <c r="U2014" s="5"/>
      <c r="V2014" s="5"/>
      <c r="W2014" s="5"/>
      <c r="X2014" s="5"/>
      <c r="Y2014" s="5"/>
      <c r="Z2014" s="5"/>
      <c r="AA2014" s="5"/>
      <c r="AB2014" s="5"/>
      <c r="AC2014" s="5"/>
      <c r="AD2014" s="5"/>
      <c r="AE2014" s="5"/>
      <c r="AF2014" s="5"/>
      <c r="AG2014" s="5"/>
    </row>
    <row r="2015" spans="1:33" s="84" customFormat="1" ht="0" hidden="1" customHeight="1" x14ac:dyDescent="0.2">
      <c r="A2015" s="5"/>
      <c r="G2015" s="5"/>
      <c r="H2015" s="5"/>
      <c r="I2015" s="5"/>
      <c r="J2015" s="5"/>
      <c r="K2015" s="5"/>
      <c r="L2015" s="5"/>
      <c r="M2015" s="5"/>
      <c r="N2015" s="5"/>
      <c r="O2015" s="5"/>
      <c r="P2015" s="5"/>
      <c r="Q2015" s="5"/>
      <c r="R2015" s="5"/>
      <c r="S2015" s="5"/>
      <c r="T2015" s="5"/>
      <c r="U2015" s="5"/>
      <c r="V2015" s="5"/>
      <c r="W2015" s="5"/>
      <c r="X2015" s="5"/>
      <c r="Y2015" s="5"/>
      <c r="Z2015" s="5"/>
      <c r="AA2015" s="5"/>
      <c r="AB2015" s="5"/>
      <c r="AC2015" s="5"/>
      <c r="AD2015" s="5"/>
      <c r="AE2015" s="5"/>
      <c r="AF2015" s="5"/>
      <c r="AG2015" s="5"/>
    </row>
    <row r="2016" spans="1:33" s="84" customFormat="1" ht="0" hidden="1" customHeight="1" x14ac:dyDescent="0.2">
      <c r="A2016" s="5"/>
      <c r="G2016" s="5"/>
      <c r="H2016" s="5"/>
      <c r="I2016" s="5"/>
      <c r="J2016" s="5"/>
      <c r="K2016" s="5"/>
      <c r="L2016" s="5"/>
      <c r="M2016" s="5"/>
      <c r="N2016" s="5"/>
      <c r="O2016" s="5"/>
      <c r="P2016" s="5"/>
      <c r="Q2016" s="5"/>
      <c r="R2016" s="5"/>
      <c r="S2016" s="5"/>
      <c r="T2016" s="5"/>
      <c r="U2016" s="5"/>
      <c r="V2016" s="5"/>
      <c r="W2016" s="5"/>
      <c r="X2016" s="5"/>
      <c r="Y2016" s="5"/>
      <c r="Z2016" s="5"/>
      <c r="AA2016" s="5"/>
      <c r="AB2016" s="5"/>
      <c r="AC2016" s="5"/>
      <c r="AD2016" s="5"/>
      <c r="AE2016" s="5"/>
      <c r="AF2016" s="5"/>
      <c r="AG2016" s="5"/>
    </row>
    <row r="2017" spans="1:33" s="84" customFormat="1" ht="0" hidden="1" customHeight="1" x14ac:dyDescent="0.2">
      <c r="A2017" s="5"/>
      <c r="G2017" s="5"/>
      <c r="H2017" s="5"/>
      <c r="I2017" s="5"/>
      <c r="J2017" s="5"/>
      <c r="K2017" s="5"/>
      <c r="L2017" s="5"/>
      <c r="M2017" s="5"/>
      <c r="N2017" s="5"/>
      <c r="O2017" s="5"/>
      <c r="P2017" s="5"/>
      <c r="Q2017" s="5"/>
      <c r="R2017" s="5"/>
      <c r="S2017" s="5"/>
      <c r="T2017" s="5"/>
      <c r="U2017" s="5"/>
      <c r="V2017" s="5"/>
      <c r="W2017" s="5"/>
      <c r="X2017" s="5"/>
      <c r="Y2017" s="5"/>
      <c r="Z2017" s="5"/>
      <c r="AA2017" s="5"/>
      <c r="AB2017" s="5"/>
      <c r="AC2017" s="5"/>
      <c r="AD2017" s="5"/>
      <c r="AE2017" s="5"/>
      <c r="AF2017" s="5"/>
      <c r="AG2017" s="5"/>
    </row>
    <row r="2018" spans="1:33" s="84" customFormat="1" ht="0" hidden="1" customHeight="1" x14ac:dyDescent="0.2">
      <c r="A2018" s="5"/>
      <c r="G2018" s="5"/>
      <c r="H2018" s="5"/>
      <c r="I2018" s="5"/>
      <c r="J2018" s="5"/>
      <c r="K2018" s="5"/>
      <c r="L2018" s="5"/>
      <c r="M2018" s="5"/>
      <c r="N2018" s="5"/>
      <c r="O2018" s="5"/>
      <c r="P2018" s="5"/>
      <c r="Q2018" s="5"/>
      <c r="R2018" s="5"/>
      <c r="S2018" s="5"/>
      <c r="T2018" s="5"/>
      <c r="U2018" s="5"/>
      <c r="V2018" s="5"/>
      <c r="W2018" s="5"/>
      <c r="X2018" s="5"/>
      <c r="Y2018" s="5"/>
      <c r="Z2018" s="5"/>
      <c r="AA2018" s="5"/>
      <c r="AB2018" s="5"/>
      <c r="AC2018" s="5"/>
      <c r="AD2018" s="5"/>
      <c r="AE2018" s="5"/>
      <c r="AF2018" s="5"/>
      <c r="AG2018" s="5"/>
    </row>
    <row r="2019" spans="1:33" s="84" customFormat="1" ht="0" hidden="1" customHeight="1" x14ac:dyDescent="0.2">
      <c r="A2019" s="5"/>
      <c r="G2019" s="5"/>
      <c r="H2019" s="5"/>
      <c r="I2019" s="5"/>
      <c r="J2019" s="5"/>
      <c r="K2019" s="5"/>
      <c r="L2019" s="5"/>
      <c r="M2019" s="5"/>
      <c r="N2019" s="5"/>
      <c r="O2019" s="5"/>
      <c r="P2019" s="5"/>
      <c r="Q2019" s="5"/>
      <c r="R2019" s="5"/>
      <c r="S2019" s="5"/>
      <c r="T2019" s="5"/>
      <c r="U2019" s="5"/>
      <c r="V2019" s="5"/>
      <c r="W2019" s="5"/>
      <c r="X2019" s="5"/>
      <c r="Y2019" s="5"/>
      <c r="Z2019" s="5"/>
      <c r="AA2019" s="5"/>
      <c r="AB2019" s="5"/>
      <c r="AC2019" s="5"/>
      <c r="AD2019" s="5"/>
      <c r="AE2019" s="5"/>
      <c r="AF2019" s="5"/>
      <c r="AG2019" s="5"/>
    </row>
    <row r="2020" spans="1:33" s="84" customFormat="1" ht="0" hidden="1" customHeight="1" x14ac:dyDescent="0.2">
      <c r="A2020" s="5"/>
      <c r="G2020" s="5"/>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5"/>
      <c r="AG2020" s="5"/>
    </row>
    <row r="2021" spans="1:33" s="84" customFormat="1" ht="0" hidden="1" customHeight="1" x14ac:dyDescent="0.2">
      <c r="A2021" s="5"/>
      <c r="G2021" s="5"/>
      <c r="H2021" s="5"/>
      <c r="I2021" s="5"/>
      <c r="J2021" s="5"/>
      <c r="K2021" s="5"/>
      <c r="L2021" s="5"/>
      <c r="M2021" s="5"/>
      <c r="N2021" s="5"/>
      <c r="O2021" s="5"/>
      <c r="P2021" s="5"/>
      <c r="Q2021" s="5"/>
      <c r="R2021" s="5"/>
      <c r="S2021" s="5"/>
      <c r="T2021" s="5"/>
      <c r="U2021" s="5"/>
      <c r="V2021" s="5"/>
      <c r="W2021" s="5"/>
      <c r="X2021" s="5"/>
      <c r="Y2021" s="5"/>
      <c r="Z2021" s="5"/>
      <c r="AA2021" s="5"/>
      <c r="AB2021" s="5"/>
      <c r="AC2021" s="5"/>
      <c r="AD2021" s="5"/>
      <c r="AE2021" s="5"/>
      <c r="AF2021" s="5"/>
      <c r="AG2021" s="5"/>
    </row>
    <row r="2022" spans="1:33" s="84" customFormat="1" ht="0" hidden="1" customHeight="1" x14ac:dyDescent="0.2">
      <c r="A2022" s="5"/>
      <c r="G2022" s="5"/>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5"/>
      <c r="AG2022" s="5"/>
    </row>
    <row r="2023" spans="1:33" s="84" customFormat="1" ht="0" hidden="1" customHeight="1" x14ac:dyDescent="0.2">
      <c r="A2023" s="5"/>
      <c r="G2023" s="5"/>
      <c r="H2023" s="5"/>
      <c r="I2023" s="5"/>
      <c r="J2023" s="5"/>
      <c r="K2023" s="5"/>
      <c r="L2023" s="5"/>
      <c r="M2023" s="5"/>
      <c r="N2023" s="5"/>
      <c r="O2023" s="5"/>
      <c r="P2023" s="5"/>
      <c r="Q2023" s="5"/>
      <c r="R2023" s="5"/>
      <c r="S2023" s="5"/>
      <c r="T2023" s="5"/>
      <c r="U2023" s="5"/>
      <c r="V2023" s="5"/>
      <c r="W2023" s="5"/>
      <c r="X2023" s="5"/>
      <c r="Y2023" s="5"/>
      <c r="Z2023" s="5"/>
      <c r="AA2023" s="5"/>
      <c r="AB2023" s="5"/>
      <c r="AC2023" s="5"/>
      <c r="AD2023" s="5"/>
      <c r="AE2023" s="5"/>
      <c r="AF2023" s="5"/>
      <c r="AG2023" s="5"/>
    </row>
    <row r="2024" spans="1:33" s="84" customFormat="1" ht="0" hidden="1" customHeight="1" x14ac:dyDescent="0.2">
      <c r="A2024" s="5"/>
      <c r="G2024" s="5"/>
      <c r="H2024" s="5"/>
      <c r="I2024" s="5"/>
      <c r="J2024" s="5"/>
      <c r="K2024" s="5"/>
      <c r="L2024" s="5"/>
      <c r="M2024" s="5"/>
      <c r="N2024" s="5"/>
      <c r="O2024" s="5"/>
      <c r="P2024" s="5"/>
      <c r="Q2024" s="5"/>
      <c r="R2024" s="5"/>
      <c r="S2024" s="5"/>
      <c r="T2024" s="5"/>
      <c r="U2024" s="5"/>
      <c r="V2024" s="5"/>
      <c r="W2024" s="5"/>
      <c r="X2024" s="5"/>
      <c r="Y2024" s="5"/>
      <c r="Z2024" s="5"/>
      <c r="AA2024" s="5"/>
      <c r="AB2024" s="5"/>
      <c r="AC2024" s="5"/>
      <c r="AD2024" s="5"/>
      <c r="AE2024" s="5"/>
      <c r="AF2024" s="5"/>
      <c r="AG2024" s="5"/>
    </row>
    <row r="2025" spans="1:33" s="84" customFormat="1" ht="0" hidden="1" customHeight="1" x14ac:dyDescent="0.2">
      <c r="A2025" s="5"/>
      <c r="G2025" s="5"/>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5"/>
      <c r="AG2025" s="5"/>
    </row>
    <row r="2026" spans="1:33" s="84" customFormat="1" ht="0" hidden="1" customHeight="1" x14ac:dyDescent="0.2">
      <c r="A2026" s="5"/>
      <c r="G2026" s="5"/>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5"/>
      <c r="AG2026" s="5"/>
    </row>
    <row r="2027" spans="1:33" s="84" customFormat="1" ht="0" hidden="1" customHeight="1" x14ac:dyDescent="0.2">
      <c r="A2027" s="5"/>
      <c r="G2027" s="5"/>
      <c r="H2027" s="5"/>
      <c r="I2027" s="5"/>
      <c r="J2027" s="5"/>
      <c r="K2027" s="5"/>
      <c r="L2027" s="5"/>
      <c r="M2027" s="5"/>
      <c r="N2027" s="5"/>
      <c r="O2027" s="5"/>
      <c r="P2027" s="5"/>
      <c r="Q2027" s="5"/>
      <c r="R2027" s="5"/>
      <c r="S2027" s="5"/>
      <c r="T2027" s="5"/>
      <c r="U2027" s="5"/>
      <c r="V2027" s="5"/>
      <c r="W2027" s="5"/>
      <c r="X2027" s="5"/>
      <c r="Y2027" s="5"/>
      <c r="Z2027" s="5"/>
      <c r="AA2027" s="5"/>
      <c r="AB2027" s="5"/>
      <c r="AC2027" s="5"/>
      <c r="AD2027" s="5"/>
      <c r="AE2027" s="5"/>
      <c r="AF2027" s="5"/>
      <c r="AG2027" s="5"/>
    </row>
    <row r="2028" spans="1:33" s="84" customFormat="1" ht="0" hidden="1" customHeight="1" x14ac:dyDescent="0.2">
      <c r="A2028" s="5"/>
      <c r="G2028" s="5"/>
      <c r="H2028" s="5"/>
      <c r="I2028" s="5"/>
      <c r="J2028" s="5"/>
      <c r="K2028" s="5"/>
      <c r="L2028" s="5"/>
      <c r="M2028" s="5"/>
      <c r="N2028" s="5"/>
      <c r="O2028" s="5"/>
      <c r="P2028" s="5"/>
      <c r="Q2028" s="5"/>
      <c r="R2028" s="5"/>
      <c r="S2028" s="5"/>
      <c r="T2028" s="5"/>
      <c r="U2028" s="5"/>
      <c r="V2028" s="5"/>
      <c r="W2028" s="5"/>
      <c r="X2028" s="5"/>
      <c r="Y2028" s="5"/>
      <c r="Z2028" s="5"/>
      <c r="AA2028" s="5"/>
      <c r="AB2028" s="5"/>
      <c r="AC2028" s="5"/>
      <c r="AD2028" s="5"/>
      <c r="AE2028" s="5"/>
      <c r="AF2028" s="5"/>
      <c r="AG2028" s="5"/>
    </row>
    <row r="2029" spans="1:33" s="84" customFormat="1" ht="0" hidden="1" customHeight="1" x14ac:dyDescent="0.2">
      <c r="A2029" s="5"/>
      <c r="G2029" s="5"/>
      <c r="H2029" s="5"/>
      <c r="I2029" s="5"/>
      <c r="J2029" s="5"/>
      <c r="K2029" s="5"/>
      <c r="L2029" s="5"/>
      <c r="M2029" s="5"/>
      <c r="N2029" s="5"/>
      <c r="O2029" s="5"/>
      <c r="P2029" s="5"/>
      <c r="Q2029" s="5"/>
      <c r="R2029" s="5"/>
      <c r="S2029" s="5"/>
      <c r="T2029" s="5"/>
      <c r="U2029" s="5"/>
      <c r="V2029" s="5"/>
      <c r="W2029" s="5"/>
      <c r="X2029" s="5"/>
      <c r="Y2029" s="5"/>
      <c r="Z2029" s="5"/>
      <c r="AA2029" s="5"/>
      <c r="AB2029" s="5"/>
      <c r="AC2029" s="5"/>
      <c r="AD2029" s="5"/>
      <c r="AE2029" s="5"/>
      <c r="AF2029" s="5"/>
      <c r="AG2029" s="5"/>
    </row>
    <row r="2030" spans="1:33" s="84" customFormat="1" ht="0" hidden="1" customHeight="1" x14ac:dyDescent="0.2">
      <c r="A2030" s="5"/>
      <c r="G2030" s="5"/>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5"/>
      <c r="AG2030" s="5"/>
    </row>
    <row r="2031" spans="1:33" s="84" customFormat="1" ht="0" hidden="1" customHeight="1" x14ac:dyDescent="0.2">
      <c r="A2031" s="5"/>
      <c r="G2031" s="5"/>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5"/>
      <c r="AG2031" s="5"/>
    </row>
    <row r="2032" spans="1:33" s="84" customFormat="1" ht="0" hidden="1" customHeight="1" x14ac:dyDescent="0.2">
      <c r="A2032" s="5"/>
      <c r="G2032" s="5"/>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5"/>
      <c r="AG2032" s="5"/>
    </row>
    <row r="2033" spans="1:33" s="84" customFormat="1" ht="0" hidden="1" customHeight="1" x14ac:dyDescent="0.2">
      <c r="A2033" s="5"/>
      <c r="G2033" s="5"/>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5"/>
      <c r="AG2033" s="5"/>
    </row>
    <row r="2034" spans="1:33" s="84" customFormat="1" ht="0" hidden="1" customHeight="1" x14ac:dyDescent="0.2">
      <c r="A2034" s="5"/>
      <c r="G2034" s="5"/>
      <c r="H2034" s="5"/>
      <c r="I2034" s="5"/>
      <c r="J2034" s="5"/>
      <c r="K2034" s="5"/>
      <c r="L2034" s="5"/>
      <c r="M2034" s="5"/>
      <c r="N2034" s="5"/>
      <c r="O2034" s="5"/>
      <c r="P2034" s="5"/>
      <c r="Q2034" s="5"/>
      <c r="R2034" s="5"/>
      <c r="S2034" s="5"/>
      <c r="T2034" s="5"/>
      <c r="U2034" s="5"/>
      <c r="V2034" s="5"/>
      <c r="W2034" s="5"/>
      <c r="X2034" s="5"/>
      <c r="Y2034" s="5"/>
      <c r="Z2034" s="5"/>
      <c r="AA2034" s="5"/>
      <c r="AB2034" s="5"/>
      <c r="AC2034" s="5"/>
      <c r="AD2034" s="5"/>
      <c r="AE2034" s="5"/>
      <c r="AF2034" s="5"/>
      <c r="AG2034" s="5"/>
    </row>
    <row r="2035" spans="1:33" s="84" customFormat="1" ht="0" hidden="1" customHeight="1" x14ac:dyDescent="0.2">
      <c r="A2035" s="5"/>
      <c r="G2035" s="5"/>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5"/>
      <c r="AG2035" s="5"/>
    </row>
    <row r="2036" spans="1:33" s="84" customFormat="1" ht="0" hidden="1" customHeight="1" x14ac:dyDescent="0.2">
      <c r="A2036" s="5"/>
      <c r="G2036" s="5"/>
      <c r="H2036" s="5"/>
      <c r="I2036" s="5"/>
      <c r="J2036" s="5"/>
      <c r="K2036" s="5"/>
      <c r="L2036" s="5"/>
      <c r="M2036" s="5"/>
      <c r="N2036" s="5"/>
      <c r="O2036" s="5"/>
      <c r="P2036" s="5"/>
      <c r="Q2036" s="5"/>
      <c r="R2036" s="5"/>
      <c r="S2036" s="5"/>
      <c r="T2036" s="5"/>
      <c r="U2036" s="5"/>
      <c r="V2036" s="5"/>
      <c r="W2036" s="5"/>
      <c r="X2036" s="5"/>
      <c r="Y2036" s="5"/>
      <c r="Z2036" s="5"/>
      <c r="AA2036" s="5"/>
      <c r="AB2036" s="5"/>
      <c r="AC2036" s="5"/>
      <c r="AD2036" s="5"/>
      <c r="AE2036" s="5"/>
      <c r="AF2036" s="5"/>
      <c r="AG2036" s="5"/>
    </row>
    <row r="2037" spans="1:33" s="84" customFormat="1" ht="0" hidden="1" customHeight="1" x14ac:dyDescent="0.2">
      <c r="A2037" s="5"/>
      <c r="G2037" s="5"/>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5"/>
      <c r="AG2037" s="5"/>
    </row>
    <row r="2038" spans="1:33" s="84" customFormat="1" ht="0" hidden="1" customHeight="1" x14ac:dyDescent="0.2">
      <c r="A2038" s="5"/>
      <c r="G2038" s="5"/>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5"/>
      <c r="AG2038" s="5"/>
    </row>
    <row r="2039" spans="1:33" s="84" customFormat="1" ht="0" hidden="1" customHeight="1" x14ac:dyDescent="0.2">
      <c r="A2039" s="5"/>
      <c r="G2039" s="5"/>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5"/>
      <c r="AG2039" s="5"/>
    </row>
    <row r="2040" spans="1:33" s="84" customFormat="1" ht="0" hidden="1" customHeight="1" x14ac:dyDescent="0.2">
      <c r="A2040" s="5"/>
      <c r="G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5"/>
      <c r="AG2040" s="5"/>
    </row>
    <row r="2041" spans="1:33" s="84" customFormat="1" ht="0" hidden="1" customHeight="1" x14ac:dyDescent="0.2">
      <c r="A2041" s="5"/>
      <c r="G2041" s="5"/>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5"/>
      <c r="AG2041" s="5"/>
    </row>
    <row r="2042" spans="1:33" s="84" customFormat="1" ht="0" hidden="1" customHeight="1" x14ac:dyDescent="0.2">
      <c r="A2042" s="5"/>
      <c r="G2042" s="5"/>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5"/>
      <c r="AG2042" s="5"/>
    </row>
    <row r="2043" spans="1:33" s="84" customFormat="1" ht="0" hidden="1" customHeight="1" x14ac:dyDescent="0.2">
      <c r="A2043" s="5"/>
      <c r="G2043" s="5"/>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5"/>
      <c r="AG2043" s="5"/>
    </row>
    <row r="2044" spans="1:33" s="84" customFormat="1" ht="0" hidden="1" customHeight="1" x14ac:dyDescent="0.2">
      <c r="A2044" s="5"/>
      <c r="G2044" s="5"/>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5"/>
      <c r="AG2044" s="5"/>
    </row>
    <row r="2045" spans="1:33" s="84" customFormat="1" ht="0" hidden="1" customHeight="1" x14ac:dyDescent="0.2">
      <c r="A2045" s="5"/>
      <c r="G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5"/>
      <c r="AG2045" s="5"/>
    </row>
    <row r="2046" spans="1:33" s="84" customFormat="1" ht="0" hidden="1" customHeight="1" x14ac:dyDescent="0.2">
      <c r="A2046" s="5"/>
      <c r="G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5"/>
      <c r="AG2046" s="5"/>
    </row>
    <row r="2047" spans="1:33" s="84" customFormat="1" ht="0" hidden="1" customHeight="1" x14ac:dyDescent="0.2">
      <c r="A2047" s="5"/>
      <c r="G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5"/>
      <c r="AG2047" s="5"/>
    </row>
    <row r="2048" spans="1:33" s="84" customFormat="1" ht="0" hidden="1" customHeight="1" x14ac:dyDescent="0.2">
      <c r="A2048" s="5"/>
      <c r="G2048" s="5"/>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5"/>
      <c r="AG2048" s="5"/>
    </row>
    <row r="2049" spans="1:33" s="84" customFormat="1" ht="0" hidden="1" customHeight="1" x14ac:dyDescent="0.2">
      <c r="A2049" s="5"/>
      <c r="G2049" s="5"/>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5"/>
      <c r="AG2049" s="5"/>
    </row>
    <row r="2050" spans="1:33" s="84" customFormat="1" ht="0" hidden="1" customHeight="1" x14ac:dyDescent="0.2">
      <c r="A2050" s="5"/>
      <c r="G2050" s="5"/>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5"/>
      <c r="AG2050" s="5"/>
    </row>
    <row r="2051" spans="1:33" s="84" customFormat="1" ht="0" hidden="1" customHeight="1" x14ac:dyDescent="0.2">
      <c r="A2051" s="5"/>
      <c r="G2051" s="5"/>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5"/>
      <c r="AG2051" s="5"/>
    </row>
    <row r="2052" spans="1:33" s="84" customFormat="1" ht="0" hidden="1" customHeight="1" x14ac:dyDescent="0.2">
      <c r="A2052" s="5"/>
      <c r="G2052" s="5"/>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5"/>
      <c r="AG2052" s="5"/>
    </row>
    <row r="2053" spans="1:33" s="84" customFormat="1" ht="0" hidden="1" customHeight="1" x14ac:dyDescent="0.2">
      <c r="A2053" s="5"/>
      <c r="G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5"/>
      <c r="AG2053" s="5"/>
    </row>
    <row r="2054" spans="1:33" s="84" customFormat="1" ht="0" hidden="1" customHeight="1" x14ac:dyDescent="0.2">
      <c r="A2054" s="5"/>
      <c r="G2054" s="5"/>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5"/>
      <c r="AG2054" s="5"/>
    </row>
    <row r="2055" spans="1:33" s="84" customFormat="1" ht="0" hidden="1" customHeight="1" x14ac:dyDescent="0.2">
      <c r="A2055" s="5"/>
      <c r="G2055" s="5"/>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5"/>
      <c r="AG2055" s="5"/>
    </row>
    <row r="2056" spans="1:33" s="84" customFormat="1" ht="0" hidden="1" customHeight="1" x14ac:dyDescent="0.2">
      <c r="A2056" s="5"/>
      <c r="G2056" s="5"/>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5"/>
      <c r="AG2056" s="5"/>
    </row>
    <row r="2057" spans="1:33" s="84" customFormat="1" ht="0" hidden="1" customHeight="1" x14ac:dyDescent="0.2">
      <c r="A2057" s="5"/>
      <c r="G2057" s="5"/>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5"/>
      <c r="AG2057" s="5"/>
    </row>
    <row r="2058" spans="1:33" s="84" customFormat="1" ht="0" hidden="1" customHeight="1" x14ac:dyDescent="0.2">
      <c r="A2058" s="5"/>
      <c r="G2058" s="5"/>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5"/>
      <c r="AG2058" s="5"/>
    </row>
    <row r="2059" spans="1:33" s="84" customFormat="1" ht="0" hidden="1" customHeight="1" x14ac:dyDescent="0.2">
      <c r="A2059" s="5"/>
      <c r="G2059" s="5"/>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5"/>
      <c r="AG2059" s="5"/>
    </row>
    <row r="2060" spans="1:33" s="84" customFormat="1" ht="0" hidden="1" customHeight="1" x14ac:dyDescent="0.2">
      <c r="A2060" s="5"/>
      <c r="G2060" s="5"/>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5"/>
      <c r="AG2060" s="5"/>
    </row>
    <row r="2061" spans="1:33" s="84" customFormat="1" ht="0" hidden="1" customHeight="1" x14ac:dyDescent="0.2">
      <c r="A2061" s="5"/>
      <c r="G2061" s="5"/>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5"/>
      <c r="AG2061" s="5"/>
    </row>
    <row r="2062" spans="1:33" s="84" customFormat="1" ht="0" hidden="1" customHeight="1" x14ac:dyDescent="0.2">
      <c r="A2062" s="5"/>
      <c r="G2062" s="5"/>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5"/>
      <c r="AG2062" s="5"/>
    </row>
    <row r="2063" spans="1:33" s="84" customFormat="1" ht="0" hidden="1" customHeight="1" x14ac:dyDescent="0.2">
      <c r="A2063" s="5"/>
      <c r="G2063" s="5"/>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5"/>
      <c r="AG2063" s="5"/>
    </row>
    <row r="2064" spans="1:33" s="84" customFormat="1" ht="0" hidden="1" customHeight="1" x14ac:dyDescent="0.2">
      <c r="A2064" s="5"/>
      <c r="G2064" s="5"/>
      <c r="H2064" s="5"/>
      <c r="I2064" s="5"/>
      <c r="J2064" s="5"/>
      <c r="K2064" s="5"/>
      <c r="L2064" s="5"/>
      <c r="M2064" s="5"/>
      <c r="N2064" s="5"/>
      <c r="O2064" s="5"/>
      <c r="P2064" s="5"/>
      <c r="Q2064" s="5"/>
      <c r="R2064" s="5"/>
      <c r="S2064" s="5"/>
      <c r="T2064" s="5"/>
      <c r="U2064" s="5"/>
      <c r="V2064" s="5"/>
      <c r="W2064" s="5"/>
      <c r="X2064" s="5"/>
      <c r="Y2064" s="5"/>
      <c r="Z2064" s="5"/>
      <c r="AA2064" s="5"/>
      <c r="AB2064" s="5"/>
      <c r="AC2064" s="5"/>
      <c r="AD2064" s="5"/>
      <c r="AE2064" s="5"/>
      <c r="AF2064" s="5"/>
      <c r="AG2064" s="5"/>
    </row>
    <row r="2065" spans="1:33" s="84" customFormat="1" ht="0" hidden="1" customHeight="1" x14ac:dyDescent="0.2">
      <c r="A2065" s="5"/>
      <c r="G2065" s="5"/>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5"/>
      <c r="AG2065" s="5"/>
    </row>
    <row r="2066" spans="1:33" s="84" customFormat="1" ht="0" hidden="1" customHeight="1" x14ac:dyDescent="0.2">
      <c r="A2066" s="5"/>
      <c r="G2066" s="5"/>
      <c r="H2066" s="5"/>
      <c r="I2066" s="5"/>
      <c r="J2066" s="5"/>
      <c r="K2066" s="5"/>
      <c r="L2066" s="5"/>
      <c r="M2066" s="5"/>
      <c r="N2066" s="5"/>
      <c r="O2066" s="5"/>
      <c r="P2066" s="5"/>
      <c r="Q2066" s="5"/>
      <c r="R2066" s="5"/>
      <c r="S2066" s="5"/>
      <c r="T2066" s="5"/>
      <c r="U2066" s="5"/>
      <c r="V2066" s="5"/>
      <c r="W2066" s="5"/>
      <c r="X2066" s="5"/>
      <c r="Y2066" s="5"/>
      <c r="Z2066" s="5"/>
      <c r="AA2066" s="5"/>
      <c r="AB2066" s="5"/>
      <c r="AC2066" s="5"/>
      <c r="AD2066" s="5"/>
      <c r="AE2066" s="5"/>
      <c r="AF2066" s="5"/>
      <c r="AG2066" s="5"/>
    </row>
    <row r="2067" spans="1:33" s="84" customFormat="1" ht="0" hidden="1" customHeight="1" x14ac:dyDescent="0.2">
      <c r="A2067" s="5"/>
      <c r="G2067" s="5"/>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5"/>
      <c r="AG2067" s="5"/>
    </row>
    <row r="2068" spans="1:33" s="84" customFormat="1" ht="0" hidden="1" customHeight="1" x14ac:dyDescent="0.2">
      <c r="A2068" s="5"/>
      <c r="G2068" s="5"/>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5"/>
      <c r="AG2068" s="5"/>
    </row>
    <row r="2069" spans="1:33" s="84" customFormat="1" ht="0" hidden="1" customHeight="1" x14ac:dyDescent="0.2">
      <c r="A2069" s="5"/>
      <c r="G2069" s="5"/>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5"/>
      <c r="AG2069" s="5"/>
    </row>
    <row r="2070" spans="1:33" s="84" customFormat="1" ht="0" hidden="1" customHeight="1" x14ac:dyDescent="0.2">
      <c r="A2070" s="5"/>
      <c r="G2070" s="5"/>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5"/>
      <c r="AG2070" s="5"/>
    </row>
    <row r="2071" spans="1:33" s="84" customFormat="1" ht="0" hidden="1" customHeight="1" x14ac:dyDescent="0.2">
      <c r="A2071" s="5"/>
      <c r="G2071" s="5"/>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5"/>
      <c r="AG2071" s="5"/>
    </row>
    <row r="2072" spans="1:33" s="84" customFormat="1" ht="0" hidden="1" customHeight="1" x14ac:dyDescent="0.2">
      <c r="A2072" s="5"/>
      <c r="G2072" s="5"/>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5"/>
      <c r="AG2072" s="5"/>
    </row>
    <row r="2073" spans="1:33" s="84" customFormat="1" ht="0" hidden="1" customHeight="1" x14ac:dyDescent="0.2">
      <c r="A2073" s="5"/>
      <c r="G2073" s="5"/>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5"/>
      <c r="AG2073" s="5"/>
    </row>
    <row r="2074" spans="1:33" s="84" customFormat="1" ht="0" hidden="1" customHeight="1" x14ac:dyDescent="0.2">
      <c r="A2074" s="5"/>
      <c r="G2074" s="5"/>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5"/>
      <c r="AG2074" s="5"/>
    </row>
    <row r="2075" spans="1:33" s="84" customFormat="1" ht="0" hidden="1" customHeight="1" x14ac:dyDescent="0.2">
      <c r="A2075" s="5"/>
      <c r="G2075" s="5"/>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5"/>
      <c r="AG2075" s="5"/>
    </row>
    <row r="2076" spans="1:33" s="84" customFormat="1" ht="0" hidden="1" customHeight="1" x14ac:dyDescent="0.2">
      <c r="A2076" s="5"/>
      <c r="G2076" s="5"/>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5"/>
      <c r="AG2076" s="5"/>
    </row>
    <row r="2077" spans="1:33" s="84" customFormat="1" ht="0" hidden="1" customHeight="1" x14ac:dyDescent="0.2">
      <c r="A2077" s="5"/>
      <c r="G2077" s="5"/>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5"/>
      <c r="AG2077" s="5"/>
    </row>
    <row r="2078" spans="1:33" s="84" customFormat="1" ht="0" hidden="1" customHeight="1" x14ac:dyDescent="0.2">
      <c r="A2078" s="5"/>
      <c r="G2078" s="5"/>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5"/>
      <c r="AG2078" s="5"/>
    </row>
    <row r="2079" spans="1:33" s="84" customFormat="1" ht="0" hidden="1" customHeight="1" x14ac:dyDescent="0.2">
      <c r="A2079" s="5"/>
      <c r="G2079" s="5"/>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5"/>
      <c r="AG2079" s="5"/>
    </row>
    <row r="2080" spans="1:33" s="84" customFormat="1" ht="0" hidden="1" customHeight="1" x14ac:dyDescent="0.2">
      <c r="A2080" s="5"/>
      <c r="G2080" s="5"/>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5"/>
      <c r="AG2080" s="5"/>
    </row>
    <row r="2081" spans="1:33" s="84" customFormat="1" ht="0" hidden="1" customHeight="1" x14ac:dyDescent="0.2">
      <c r="A2081" s="5"/>
      <c r="G2081" s="5"/>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5"/>
      <c r="AG2081" s="5"/>
    </row>
    <row r="2082" spans="1:33" s="84" customFormat="1" ht="0" hidden="1" customHeight="1" x14ac:dyDescent="0.2">
      <c r="A2082" s="5"/>
      <c r="G2082" s="5"/>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5"/>
      <c r="AG2082" s="5"/>
    </row>
    <row r="2083" spans="1:33" s="84" customFormat="1" ht="0" hidden="1" customHeight="1" x14ac:dyDescent="0.2">
      <c r="A2083" s="5"/>
      <c r="G2083" s="5"/>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5"/>
      <c r="AG2083" s="5"/>
    </row>
    <row r="2084" spans="1:33" s="84" customFormat="1" ht="0" hidden="1" customHeight="1" x14ac:dyDescent="0.2">
      <c r="A2084" s="5"/>
      <c r="G2084" s="5"/>
      <c r="H2084" s="5"/>
      <c r="I2084" s="5"/>
      <c r="J2084" s="5"/>
      <c r="K2084" s="5"/>
      <c r="L2084" s="5"/>
      <c r="M2084" s="5"/>
      <c r="N2084" s="5"/>
      <c r="O2084" s="5"/>
      <c r="P2084" s="5"/>
      <c r="Q2084" s="5"/>
      <c r="R2084" s="5"/>
      <c r="S2084" s="5"/>
      <c r="T2084" s="5"/>
      <c r="U2084" s="5"/>
      <c r="V2084" s="5"/>
      <c r="W2084" s="5"/>
      <c r="X2084" s="5"/>
      <c r="Y2084" s="5"/>
      <c r="Z2084" s="5"/>
      <c r="AA2084" s="5"/>
      <c r="AB2084" s="5"/>
      <c r="AC2084" s="5"/>
      <c r="AD2084" s="5"/>
      <c r="AE2084" s="5"/>
      <c r="AF2084" s="5"/>
      <c r="AG2084" s="5"/>
    </row>
    <row r="2085" spans="1:33" s="84" customFormat="1" ht="0" hidden="1" customHeight="1" x14ac:dyDescent="0.2">
      <c r="A2085" s="5"/>
      <c r="G2085" s="5"/>
      <c r="H2085" s="5"/>
      <c r="I2085" s="5"/>
      <c r="J2085" s="5"/>
      <c r="K2085" s="5"/>
      <c r="L2085" s="5"/>
      <c r="M2085" s="5"/>
      <c r="N2085" s="5"/>
      <c r="O2085" s="5"/>
      <c r="P2085" s="5"/>
      <c r="Q2085" s="5"/>
      <c r="R2085" s="5"/>
      <c r="S2085" s="5"/>
      <c r="T2085" s="5"/>
      <c r="U2085" s="5"/>
      <c r="V2085" s="5"/>
      <c r="W2085" s="5"/>
      <c r="X2085" s="5"/>
      <c r="Y2085" s="5"/>
      <c r="Z2085" s="5"/>
      <c r="AA2085" s="5"/>
      <c r="AB2085" s="5"/>
      <c r="AC2085" s="5"/>
      <c r="AD2085" s="5"/>
      <c r="AE2085" s="5"/>
      <c r="AF2085" s="5"/>
      <c r="AG2085" s="5"/>
    </row>
    <row r="2086" spans="1:33" s="84" customFormat="1" ht="0" hidden="1" customHeight="1" x14ac:dyDescent="0.2">
      <c r="A2086" s="5"/>
      <c r="G2086" s="5"/>
      <c r="H2086" s="5"/>
      <c r="I2086" s="5"/>
      <c r="J2086" s="5"/>
      <c r="K2086" s="5"/>
      <c r="L2086" s="5"/>
      <c r="M2086" s="5"/>
      <c r="N2086" s="5"/>
      <c r="O2086" s="5"/>
      <c r="P2086" s="5"/>
      <c r="Q2086" s="5"/>
      <c r="R2086" s="5"/>
      <c r="S2086" s="5"/>
      <c r="T2086" s="5"/>
      <c r="U2086" s="5"/>
      <c r="V2086" s="5"/>
      <c r="W2086" s="5"/>
      <c r="X2086" s="5"/>
      <c r="Y2086" s="5"/>
      <c r="Z2086" s="5"/>
      <c r="AA2086" s="5"/>
      <c r="AB2086" s="5"/>
      <c r="AC2086" s="5"/>
      <c r="AD2086" s="5"/>
      <c r="AE2086" s="5"/>
      <c r="AF2086" s="5"/>
      <c r="AG2086" s="5"/>
    </row>
    <row r="2087" spans="1:33" s="84" customFormat="1" ht="0" hidden="1" customHeight="1" x14ac:dyDescent="0.2">
      <c r="A2087" s="5"/>
      <c r="G2087" s="5"/>
      <c r="H2087" s="5"/>
      <c r="I2087" s="5"/>
      <c r="J2087" s="5"/>
      <c r="K2087" s="5"/>
      <c r="L2087" s="5"/>
      <c r="M2087" s="5"/>
      <c r="N2087" s="5"/>
      <c r="O2087" s="5"/>
      <c r="P2087" s="5"/>
      <c r="Q2087" s="5"/>
      <c r="R2087" s="5"/>
      <c r="S2087" s="5"/>
      <c r="T2087" s="5"/>
      <c r="U2087" s="5"/>
      <c r="V2087" s="5"/>
      <c r="W2087" s="5"/>
      <c r="X2087" s="5"/>
      <c r="Y2087" s="5"/>
      <c r="Z2087" s="5"/>
      <c r="AA2087" s="5"/>
      <c r="AB2087" s="5"/>
      <c r="AC2087" s="5"/>
      <c r="AD2087" s="5"/>
      <c r="AE2087" s="5"/>
      <c r="AF2087" s="5"/>
      <c r="AG2087" s="5"/>
    </row>
    <row r="2088" spans="1:33" s="84" customFormat="1" ht="0" hidden="1" customHeight="1" x14ac:dyDescent="0.2">
      <c r="A2088" s="5"/>
      <c r="G2088" s="5"/>
      <c r="H2088" s="5"/>
      <c r="I2088" s="5"/>
      <c r="J2088" s="5"/>
      <c r="K2088" s="5"/>
      <c r="L2088" s="5"/>
      <c r="M2088" s="5"/>
      <c r="N2088" s="5"/>
      <c r="O2088" s="5"/>
      <c r="P2088" s="5"/>
      <c r="Q2088" s="5"/>
      <c r="R2088" s="5"/>
      <c r="S2088" s="5"/>
      <c r="T2088" s="5"/>
      <c r="U2088" s="5"/>
      <c r="V2088" s="5"/>
      <c r="W2088" s="5"/>
      <c r="X2088" s="5"/>
      <c r="Y2088" s="5"/>
      <c r="Z2088" s="5"/>
      <c r="AA2088" s="5"/>
      <c r="AB2088" s="5"/>
      <c r="AC2088" s="5"/>
      <c r="AD2088" s="5"/>
      <c r="AE2088" s="5"/>
      <c r="AF2088" s="5"/>
      <c r="AG2088" s="5"/>
    </row>
    <row r="2089" spans="1:33" s="84" customFormat="1" ht="0" hidden="1" customHeight="1" x14ac:dyDescent="0.2">
      <c r="A2089" s="5"/>
      <c r="G2089" s="5"/>
      <c r="H2089" s="5"/>
      <c r="I2089" s="5"/>
      <c r="J2089" s="5"/>
      <c r="K2089" s="5"/>
      <c r="L2089" s="5"/>
      <c r="M2089" s="5"/>
      <c r="N2089" s="5"/>
      <c r="O2089" s="5"/>
      <c r="P2089" s="5"/>
      <c r="Q2089" s="5"/>
      <c r="R2089" s="5"/>
      <c r="S2089" s="5"/>
      <c r="T2089" s="5"/>
      <c r="U2089" s="5"/>
      <c r="V2089" s="5"/>
      <c r="W2089" s="5"/>
      <c r="X2089" s="5"/>
      <c r="Y2089" s="5"/>
      <c r="Z2089" s="5"/>
      <c r="AA2089" s="5"/>
      <c r="AB2089" s="5"/>
      <c r="AC2089" s="5"/>
      <c r="AD2089" s="5"/>
      <c r="AE2089" s="5"/>
      <c r="AF2089" s="5"/>
      <c r="AG2089" s="5"/>
    </row>
    <row r="2090" spans="1:33" s="84" customFormat="1" ht="0" hidden="1" customHeight="1" x14ac:dyDescent="0.2">
      <c r="A2090" s="5"/>
      <c r="G2090" s="5"/>
      <c r="H2090" s="5"/>
      <c r="I2090" s="5"/>
      <c r="J2090" s="5"/>
      <c r="K2090" s="5"/>
      <c r="L2090" s="5"/>
      <c r="M2090" s="5"/>
      <c r="N2090" s="5"/>
      <c r="O2090" s="5"/>
      <c r="P2090" s="5"/>
      <c r="Q2090" s="5"/>
      <c r="R2090" s="5"/>
      <c r="S2090" s="5"/>
      <c r="T2090" s="5"/>
      <c r="U2090" s="5"/>
      <c r="V2090" s="5"/>
      <c r="W2090" s="5"/>
      <c r="X2090" s="5"/>
      <c r="Y2090" s="5"/>
      <c r="Z2090" s="5"/>
      <c r="AA2090" s="5"/>
      <c r="AB2090" s="5"/>
      <c r="AC2090" s="5"/>
      <c r="AD2090" s="5"/>
      <c r="AE2090" s="5"/>
      <c r="AF2090" s="5"/>
      <c r="AG2090" s="5"/>
    </row>
    <row r="2091" spans="1:33" s="84" customFormat="1" ht="0" hidden="1" customHeight="1" x14ac:dyDescent="0.2">
      <c r="A2091" s="5"/>
      <c r="G2091" s="5"/>
      <c r="H2091" s="5"/>
      <c r="I2091" s="5"/>
      <c r="J2091" s="5"/>
      <c r="K2091" s="5"/>
      <c r="L2091" s="5"/>
      <c r="M2091" s="5"/>
      <c r="N2091" s="5"/>
      <c r="O2091" s="5"/>
      <c r="P2091" s="5"/>
      <c r="Q2091" s="5"/>
      <c r="R2091" s="5"/>
      <c r="S2091" s="5"/>
      <c r="T2091" s="5"/>
      <c r="U2091" s="5"/>
      <c r="V2091" s="5"/>
      <c r="W2091" s="5"/>
      <c r="X2091" s="5"/>
      <c r="Y2091" s="5"/>
      <c r="Z2091" s="5"/>
      <c r="AA2091" s="5"/>
      <c r="AB2091" s="5"/>
      <c r="AC2091" s="5"/>
      <c r="AD2091" s="5"/>
      <c r="AE2091" s="5"/>
      <c r="AF2091" s="5"/>
      <c r="AG2091" s="5"/>
    </row>
    <row r="2092" spans="1:33" s="84" customFormat="1" ht="0" hidden="1" customHeight="1" x14ac:dyDescent="0.2">
      <c r="A2092" s="5"/>
      <c r="G2092" s="5"/>
      <c r="H2092" s="5"/>
      <c r="I2092" s="5"/>
      <c r="J2092" s="5"/>
      <c r="K2092" s="5"/>
      <c r="L2092" s="5"/>
      <c r="M2092" s="5"/>
      <c r="N2092" s="5"/>
      <c r="O2092" s="5"/>
      <c r="P2092" s="5"/>
      <c r="Q2092" s="5"/>
      <c r="R2092" s="5"/>
      <c r="S2092" s="5"/>
      <c r="T2092" s="5"/>
      <c r="U2092" s="5"/>
      <c r="V2092" s="5"/>
      <c r="W2092" s="5"/>
      <c r="X2092" s="5"/>
      <c r="Y2092" s="5"/>
      <c r="Z2092" s="5"/>
      <c r="AA2092" s="5"/>
      <c r="AB2092" s="5"/>
      <c r="AC2092" s="5"/>
      <c r="AD2092" s="5"/>
      <c r="AE2092" s="5"/>
      <c r="AF2092" s="5"/>
      <c r="AG2092" s="5"/>
    </row>
    <row r="2093" spans="1:33" s="84" customFormat="1" ht="0" hidden="1" customHeight="1" x14ac:dyDescent="0.2">
      <c r="A2093" s="5"/>
      <c r="G2093" s="5"/>
      <c r="H2093" s="5"/>
      <c r="I2093" s="5"/>
      <c r="J2093" s="5"/>
      <c r="K2093" s="5"/>
      <c r="L2093" s="5"/>
      <c r="M2093" s="5"/>
      <c r="N2093" s="5"/>
      <c r="O2093" s="5"/>
      <c r="P2093" s="5"/>
      <c r="Q2093" s="5"/>
      <c r="R2093" s="5"/>
      <c r="S2093" s="5"/>
      <c r="T2093" s="5"/>
      <c r="U2093" s="5"/>
      <c r="V2093" s="5"/>
      <c r="W2093" s="5"/>
      <c r="X2093" s="5"/>
      <c r="Y2093" s="5"/>
      <c r="Z2093" s="5"/>
      <c r="AA2093" s="5"/>
      <c r="AB2093" s="5"/>
      <c r="AC2093" s="5"/>
      <c r="AD2093" s="5"/>
      <c r="AE2093" s="5"/>
      <c r="AF2093" s="5"/>
      <c r="AG2093" s="5"/>
    </row>
    <row r="2094" spans="1:33" s="84" customFormat="1" ht="0" hidden="1" customHeight="1" x14ac:dyDescent="0.2">
      <c r="A2094" s="5"/>
      <c r="G2094" s="5"/>
      <c r="H2094" s="5"/>
      <c r="I2094" s="5"/>
      <c r="J2094" s="5"/>
      <c r="K2094" s="5"/>
      <c r="L2094" s="5"/>
      <c r="M2094" s="5"/>
      <c r="N2094" s="5"/>
      <c r="O2094" s="5"/>
      <c r="P2094" s="5"/>
      <c r="Q2094" s="5"/>
      <c r="R2094" s="5"/>
      <c r="S2094" s="5"/>
      <c r="T2094" s="5"/>
      <c r="U2094" s="5"/>
      <c r="V2094" s="5"/>
      <c r="W2094" s="5"/>
      <c r="X2094" s="5"/>
      <c r="Y2094" s="5"/>
      <c r="Z2094" s="5"/>
      <c r="AA2094" s="5"/>
      <c r="AB2094" s="5"/>
      <c r="AC2094" s="5"/>
      <c r="AD2094" s="5"/>
      <c r="AE2094" s="5"/>
      <c r="AF2094" s="5"/>
      <c r="AG2094" s="5"/>
    </row>
    <row r="2095" spans="1:33" s="84" customFormat="1" ht="0" hidden="1" customHeight="1" x14ac:dyDescent="0.2">
      <c r="A2095" s="5"/>
      <c r="G2095" s="5"/>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5"/>
      <c r="AG2095" s="5"/>
    </row>
    <row r="2096" spans="1:33" s="84" customFormat="1" ht="0" hidden="1" customHeight="1" x14ac:dyDescent="0.2">
      <c r="A2096" s="5"/>
      <c r="G2096" s="5"/>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5"/>
      <c r="AG2096" s="5"/>
    </row>
    <row r="2097" spans="1:33" s="84" customFormat="1" ht="0" hidden="1" customHeight="1" x14ac:dyDescent="0.2">
      <c r="A2097" s="5"/>
      <c r="G2097" s="5"/>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5"/>
      <c r="AG2097" s="5"/>
    </row>
    <row r="2098" spans="1:33" s="84" customFormat="1" ht="0" hidden="1" customHeight="1" x14ac:dyDescent="0.2">
      <c r="A2098" s="5"/>
      <c r="G2098" s="5"/>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5"/>
      <c r="AG2098" s="5"/>
    </row>
    <row r="2099" spans="1:33" s="84" customFormat="1" ht="0" hidden="1" customHeight="1" x14ac:dyDescent="0.2">
      <c r="A2099" s="5"/>
      <c r="G2099" s="5"/>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5"/>
      <c r="AG2099" s="5"/>
    </row>
    <row r="2100" spans="1:33" s="84" customFormat="1" ht="0" hidden="1" customHeight="1" x14ac:dyDescent="0.2">
      <c r="A2100" s="5"/>
      <c r="G2100" s="5"/>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5"/>
      <c r="AG2100" s="5"/>
    </row>
    <row r="2101" spans="1:33" s="84" customFormat="1" ht="0" hidden="1" customHeight="1" x14ac:dyDescent="0.2">
      <c r="A2101" s="5"/>
      <c r="G2101" s="5"/>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5"/>
      <c r="AG2101" s="5"/>
    </row>
    <row r="2102" spans="1:33" s="84" customFormat="1" ht="0" hidden="1" customHeight="1" x14ac:dyDescent="0.2">
      <c r="A2102" s="5"/>
      <c r="G2102" s="5"/>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5"/>
      <c r="AG2102" s="5"/>
    </row>
    <row r="2103" spans="1:33" s="84" customFormat="1" ht="0" hidden="1" customHeight="1" x14ac:dyDescent="0.2">
      <c r="A2103" s="5"/>
      <c r="G2103" s="5"/>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5"/>
      <c r="AG2103" s="5"/>
    </row>
    <row r="2104" spans="1:33" s="84" customFormat="1" ht="0" hidden="1" customHeight="1" x14ac:dyDescent="0.2">
      <c r="A2104" s="5"/>
      <c r="G2104" s="5"/>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5"/>
      <c r="AG2104" s="5"/>
    </row>
    <row r="2105" spans="1:33" s="84" customFormat="1" ht="0" hidden="1" customHeight="1" x14ac:dyDescent="0.2">
      <c r="A2105" s="5"/>
      <c r="G2105" s="5"/>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5"/>
      <c r="AG2105" s="5"/>
    </row>
    <row r="2106" spans="1:33" s="84" customFormat="1" ht="0" hidden="1" customHeight="1" x14ac:dyDescent="0.2">
      <c r="A2106" s="5"/>
      <c r="G2106" s="5"/>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5"/>
      <c r="AG2106" s="5"/>
    </row>
    <row r="2107" spans="1:33" s="84" customFormat="1" ht="0" hidden="1" customHeight="1" x14ac:dyDescent="0.2">
      <c r="A2107" s="5"/>
      <c r="G2107" s="5"/>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5"/>
      <c r="AG2107" s="5"/>
    </row>
    <row r="2108" spans="1:33" s="84" customFormat="1" ht="0" hidden="1" customHeight="1" x14ac:dyDescent="0.2">
      <c r="A2108" s="5"/>
      <c r="G2108" s="5"/>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5"/>
      <c r="AG2108" s="5"/>
    </row>
    <row r="2109" spans="1:33" s="84" customFormat="1" ht="0" hidden="1" customHeight="1" x14ac:dyDescent="0.2">
      <c r="A2109" s="5"/>
      <c r="G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5"/>
      <c r="AG2109" s="5"/>
    </row>
    <row r="2110" spans="1:33" s="84" customFormat="1" ht="0" hidden="1" customHeight="1" x14ac:dyDescent="0.2">
      <c r="A2110" s="5"/>
      <c r="G2110" s="5"/>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5"/>
      <c r="AG2110" s="5"/>
    </row>
    <row r="2111" spans="1:33" s="84" customFormat="1" ht="0" hidden="1" customHeight="1" x14ac:dyDescent="0.2">
      <c r="A2111" s="5"/>
      <c r="G2111" s="5"/>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5"/>
      <c r="AG2111" s="5"/>
    </row>
    <row r="2112" spans="1:33" s="84" customFormat="1" ht="0" hidden="1" customHeight="1" x14ac:dyDescent="0.2">
      <c r="A2112" s="5"/>
      <c r="G2112" s="5"/>
      <c r="H2112" s="5"/>
      <c r="I2112" s="5"/>
      <c r="J2112" s="5"/>
      <c r="K2112" s="5"/>
      <c r="L2112" s="5"/>
      <c r="M2112" s="5"/>
      <c r="N2112" s="5"/>
      <c r="O2112" s="5"/>
      <c r="P2112" s="5"/>
      <c r="Q2112" s="5"/>
      <c r="R2112" s="5"/>
      <c r="S2112" s="5"/>
      <c r="T2112" s="5"/>
      <c r="U2112" s="5"/>
      <c r="V2112" s="5"/>
      <c r="W2112" s="5"/>
      <c r="X2112" s="5"/>
      <c r="Y2112" s="5"/>
      <c r="Z2112" s="5"/>
      <c r="AA2112" s="5"/>
      <c r="AB2112" s="5"/>
      <c r="AC2112" s="5"/>
      <c r="AD2112" s="5"/>
      <c r="AE2112" s="5"/>
      <c r="AF2112" s="5"/>
      <c r="AG2112" s="5"/>
    </row>
    <row r="2113" spans="1:33" s="84" customFormat="1" ht="0" hidden="1" customHeight="1" x14ac:dyDescent="0.2">
      <c r="A2113" s="5"/>
      <c r="G2113" s="5"/>
      <c r="H2113" s="5"/>
      <c r="I2113" s="5"/>
      <c r="J2113" s="5"/>
      <c r="K2113" s="5"/>
      <c r="L2113" s="5"/>
      <c r="M2113" s="5"/>
      <c r="N2113" s="5"/>
      <c r="O2113" s="5"/>
      <c r="P2113" s="5"/>
      <c r="Q2113" s="5"/>
      <c r="R2113" s="5"/>
      <c r="S2113" s="5"/>
      <c r="T2113" s="5"/>
      <c r="U2113" s="5"/>
      <c r="V2113" s="5"/>
      <c r="W2113" s="5"/>
      <c r="X2113" s="5"/>
      <c r="Y2113" s="5"/>
      <c r="Z2113" s="5"/>
      <c r="AA2113" s="5"/>
      <c r="AB2113" s="5"/>
      <c r="AC2113" s="5"/>
      <c r="AD2113" s="5"/>
      <c r="AE2113" s="5"/>
      <c r="AF2113" s="5"/>
      <c r="AG2113" s="5"/>
    </row>
    <row r="2114" spans="1:33" s="84" customFormat="1" ht="0" hidden="1" customHeight="1" x14ac:dyDescent="0.2">
      <c r="A2114" s="5"/>
      <c r="G2114" s="5"/>
      <c r="H2114" s="5"/>
      <c r="I2114" s="5"/>
      <c r="J2114" s="5"/>
      <c r="K2114" s="5"/>
      <c r="L2114" s="5"/>
      <c r="M2114" s="5"/>
      <c r="N2114" s="5"/>
      <c r="O2114" s="5"/>
      <c r="P2114" s="5"/>
      <c r="Q2114" s="5"/>
      <c r="R2114" s="5"/>
      <c r="S2114" s="5"/>
      <c r="T2114" s="5"/>
      <c r="U2114" s="5"/>
      <c r="V2114" s="5"/>
      <c r="W2114" s="5"/>
      <c r="X2114" s="5"/>
      <c r="Y2114" s="5"/>
      <c r="Z2114" s="5"/>
      <c r="AA2114" s="5"/>
      <c r="AB2114" s="5"/>
      <c r="AC2114" s="5"/>
      <c r="AD2114" s="5"/>
      <c r="AE2114" s="5"/>
      <c r="AF2114" s="5"/>
      <c r="AG2114" s="5"/>
    </row>
    <row r="2115" spans="1:33" s="84" customFormat="1" ht="0" hidden="1" customHeight="1" x14ac:dyDescent="0.2">
      <c r="A2115" s="5"/>
      <c r="G2115" s="5"/>
      <c r="H2115" s="5"/>
      <c r="I2115" s="5"/>
      <c r="J2115" s="5"/>
      <c r="K2115" s="5"/>
      <c r="L2115" s="5"/>
      <c r="M2115" s="5"/>
      <c r="N2115" s="5"/>
      <c r="O2115" s="5"/>
      <c r="P2115" s="5"/>
      <c r="Q2115" s="5"/>
      <c r="R2115" s="5"/>
      <c r="S2115" s="5"/>
      <c r="T2115" s="5"/>
      <c r="U2115" s="5"/>
      <c r="V2115" s="5"/>
      <c r="W2115" s="5"/>
      <c r="X2115" s="5"/>
      <c r="Y2115" s="5"/>
      <c r="Z2115" s="5"/>
      <c r="AA2115" s="5"/>
      <c r="AB2115" s="5"/>
      <c r="AC2115" s="5"/>
      <c r="AD2115" s="5"/>
      <c r="AE2115" s="5"/>
      <c r="AF2115" s="5"/>
      <c r="AG2115" s="5"/>
    </row>
    <row r="2116" spans="1:33" s="84" customFormat="1" ht="0" hidden="1" customHeight="1" x14ac:dyDescent="0.2">
      <c r="A2116" s="5"/>
      <c r="G2116" s="5"/>
      <c r="H2116" s="5"/>
      <c r="I2116" s="5"/>
      <c r="J2116" s="5"/>
      <c r="K2116" s="5"/>
      <c r="L2116" s="5"/>
      <c r="M2116" s="5"/>
      <c r="N2116" s="5"/>
      <c r="O2116" s="5"/>
      <c r="P2116" s="5"/>
      <c r="Q2116" s="5"/>
      <c r="R2116" s="5"/>
      <c r="S2116" s="5"/>
      <c r="T2116" s="5"/>
      <c r="U2116" s="5"/>
      <c r="V2116" s="5"/>
      <c r="W2116" s="5"/>
      <c r="X2116" s="5"/>
      <c r="Y2116" s="5"/>
      <c r="Z2116" s="5"/>
      <c r="AA2116" s="5"/>
      <c r="AB2116" s="5"/>
      <c r="AC2116" s="5"/>
      <c r="AD2116" s="5"/>
      <c r="AE2116" s="5"/>
      <c r="AF2116" s="5"/>
      <c r="AG2116" s="5"/>
    </row>
    <row r="2117" spans="1:33" s="84" customFormat="1" ht="0" hidden="1" customHeight="1" x14ac:dyDescent="0.2">
      <c r="A2117" s="5"/>
      <c r="G2117" s="5"/>
      <c r="H2117" s="5"/>
      <c r="I2117" s="5"/>
      <c r="J2117" s="5"/>
      <c r="K2117" s="5"/>
      <c r="L2117" s="5"/>
      <c r="M2117" s="5"/>
      <c r="N2117" s="5"/>
      <c r="O2117" s="5"/>
      <c r="P2117" s="5"/>
      <c r="Q2117" s="5"/>
      <c r="R2117" s="5"/>
      <c r="S2117" s="5"/>
      <c r="T2117" s="5"/>
      <c r="U2117" s="5"/>
      <c r="V2117" s="5"/>
      <c r="W2117" s="5"/>
      <c r="X2117" s="5"/>
      <c r="Y2117" s="5"/>
      <c r="Z2117" s="5"/>
      <c r="AA2117" s="5"/>
      <c r="AB2117" s="5"/>
      <c r="AC2117" s="5"/>
      <c r="AD2117" s="5"/>
      <c r="AE2117" s="5"/>
      <c r="AF2117" s="5"/>
      <c r="AG2117" s="5"/>
    </row>
    <row r="2118" spans="1:33" s="84" customFormat="1" ht="0" hidden="1" customHeight="1" x14ac:dyDescent="0.2">
      <c r="A2118" s="5"/>
      <c r="G2118" s="5"/>
      <c r="H2118" s="5"/>
      <c r="I2118" s="5"/>
      <c r="J2118" s="5"/>
      <c r="K2118" s="5"/>
      <c r="L2118" s="5"/>
      <c r="M2118" s="5"/>
      <c r="N2118" s="5"/>
      <c r="O2118" s="5"/>
      <c r="P2118" s="5"/>
      <c r="Q2118" s="5"/>
      <c r="R2118" s="5"/>
      <c r="S2118" s="5"/>
      <c r="T2118" s="5"/>
      <c r="U2118" s="5"/>
      <c r="V2118" s="5"/>
      <c r="W2118" s="5"/>
      <c r="X2118" s="5"/>
      <c r="Y2118" s="5"/>
      <c r="Z2118" s="5"/>
      <c r="AA2118" s="5"/>
      <c r="AB2118" s="5"/>
      <c r="AC2118" s="5"/>
      <c r="AD2118" s="5"/>
      <c r="AE2118" s="5"/>
      <c r="AF2118" s="5"/>
      <c r="AG2118" s="5"/>
    </row>
    <row r="2119" spans="1:33" s="84" customFormat="1" ht="0" hidden="1" customHeight="1" x14ac:dyDescent="0.2">
      <c r="A2119" s="5"/>
      <c r="G2119" s="5"/>
      <c r="H2119" s="5"/>
      <c r="I2119" s="5"/>
      <c r="J2119" s="5"/>
      <c r="K2119" s="5"/>
      <c r="L2119" s="5"/>
      <c r="M2119" s="5"/>
      <c r="N2119" s="5"/>
      <c r="O2119" s="5"/>
      <c r="P2119" s="5"/>
      <c r="Q2119" s="5"/>
      <c r="R2119" s="5"/>
      <c r="S2119" s="5"/>
      <c r="T2119" s="5"/>
      <c r="U2119" s="5"/>
      <c r="V2119" s="5"/>
      <c r="W2119" s="5"/>
      <c r="X2119" s="5"/>
      <c r="Y2119" s="5"/>
      <c r="Z2119" s="5"/>
      <c r="AA2119" s="5"/>
      <c r="AB2119" s="5"/>
      <c r="AC2119" s="5"/>
      <c r="AD2119" s="5"/>
      <c r="AE2119" s="5"/>
      <c r="AF2119" s="5"/>
      <c r="AG2119" s="5"/>
    </row>
    <row r="2120" spans="1:33" s="84" customFormat="1" ht="0" hidden="1" customHeight="1" x14ac:dyDescent="0.2">
      <c r="A2120" s="5"/>
      <c r="G2120" s="5"/>
      <c r="H2120" s="5"/>
      <c r="I2120" s="5"/>
      <c r="J2120" s="5"/>
      <c r="K2120" s="5"/>
      <c r="L2120" s="5"/>
      <c r="M2120" s="5"/>
      <c r="N2120" s="5"/>
      <c r="O2120" s="5"/>
      <c r="P2120" s="5"/>
      <c r="Q2120" s="5"/>
      <c r="R2120" s="5"/>
      <c r="S2120" s="5"/>
      <c r="T2120" s="5"/>
      <c r="U2120" s="5"/>
      <c r="V2120" s="5"/>
      <c r="W2120" s="5"/>
      <c r="X2120" s="5"/>
      <c r="Y2120" s="5"/>
      <c r="Z2120" s="5"/>
      <c r="AA2120" s="5"/>
      <c r="AB2120" s="5"/>
      <c r="AC2120" s="5"/>
      <c r="AD2120" s="5"/>
      <c r="AE2120" s="5"/>
      <c r="AF2120" s="5"/>
      <c r="AG2120" s="5"/>
    </row>
    <row r="2121" spans="1:33" s="84" customFormat="1" ht="0" hidden="1" customHeight="1" x14ac:dyDescent="0.2">
      <c r="A2121" s="5"/>
      <c r="G2121" s="5"/>
      <c r="H2121" s="5"/>
      <c r="I2121" s="5"/>
      <c r="J2121" s="5"/>
      <c r="K2121" s="5"/>
      <c r="L2121" s="5"/>
      <c r="M2121" s="5"/>
      <c r="N2121" s="5"/>
      <c r="O2121" s="5"/>
      <c r="P2121" s="5"/>
      <c r="Q2121" s="5"/>
      <c r="R2121" s="5"/>
      <c r="S2121" s="5"/>
      <c r="T2121" s="5"/>
      <c r="U2121" s="5"/>
      <c r="V2121" s="5"/>
      <c r="W2121" s="5"/>
      <c r="X2121" s="5"/>
      <c r="Y2121" s="5"/>
      <c r="Z2121" s="5"/>
      <c r="AA2121" s="5"/>
      <c r="AB2121" s="5"/>
      <c r="AC2121" s="5"/>
      <c r="AD2121" s="5"/>
      <c r="AE2121" s="5"/>
      <c r="AF2121" s="5"/>
      <c r="AG2121" s="5"/>
    </row>
    <row r="2122" spans="1:33" s="84" customFormat="1" ht="0" hidden="1" customHeight="1" x14ac:dyDescent="0.2">
      <c r="A2122" s="5"/>
      <c r="G2122" s="5"/>
      <c r="H2122" s="5"/>
      <c r="I2122" s="5"/>
      <c r="J2122" s="5"/>
      <c r="K2122" s="5"/>
      <c r="L2122" s="5"/>
      <c r="M2122" s="5"/>
      <c r="N2122" s="5"/>
      <c r="O2122" s="5"/>
      <c r="P2122" s="5"/>
      <c r="Q2122" s="5"/>
      <c r="R2122" s="5"/>
      <c r="S2122" s="5"/>
      <c r="T2122" s="5"/>
      <c r="U2122" s="5"/>
      <c r="V2122" s="5"/>
      <c r="W2122" s="5"/>
      <c r="X2122" s="5"/>
      <c r="Y2122" s="5"/>
      <c r="Z2122" s="5"/>
      <c r="AA2122" s="5"/>
      <c r="AB2122" s="5"/>
      <c r="AC2122" s="5"/>
      <c r="AD2122" s="5"/>
      <c r="AE2122" s="5"/>
      <c r="AF2122" s="5"/>
      <c r="AG2122" s="5"/>
    </row>
    <row r="2123" spans="1:33" s="84" customFormat="1" ht="0" hidden="1" customHeight="1" x14ac:dyDescent="0.2">
      <c r="A2123" s="5"/>
      <c r="G2123" s="5"/>
      <c r="H2123" s="5"/>
      <c r="I2123" s="5"/>
      <c r="J2123" s="5"/>
      <c r="K2123" s="5"/>
      <c r="L2123" s="5"/>
      <c r="M2123" s="5"/>
      <c r="N2123" s="5"/>
      <c r="O2123" s="5"/>
      <c r="P2123" s="5"/>
      <c r="Q2123" s="5"/>
      <c r="R2123" s="5"/>
      <c r="S2123" s="5"/>
      <c r="T2123" s="5"/>
      <c r="U2123" s="5"/>
      <c r="V2123" s="5"/>
      <c r="W2123" s="5"/>
      <c r="X2123" s="5"/>
      <c r="Y2123" s="5"/>
      <c r="Z2123" s="5"/>
      <c r="AA2123" s="5"/>
      <c r="AB2123" s="5"/>
      <c r="AC2123" s="5"/>
      <c r="AD2123" s="5"/>
      <c r="AE2123" s="5"/>
      <c r="AF2123" s="5"/>
      <c r="AG2123" s="5"/>
    </row>
    <row r="2124" spans="1:33" s="84" customFormat="1" ht="0" hidden="1" customHeight="1" x14ac:dyDescent="0.2">
      <c r="A2124" s="5"/>
      <c r="G2124" s="5"/>
      <c r="H2124" s="5"/>
      <c r="I2124" s="5"/>
      <c r="J2124" s="5"/>
      <c r="K2124" s="5"/>
      <c r="L2124" s="5"/>
      <c r="M2124" s="5"/>
      <c r="N2124" s="5"/>
      <c r="O2124" s="5"/>
      <c r="P2124" s="5"/>
      <c r="Q2124" s="5"/>
      <c r="R2124" s="5"/>
      <c r="S2124" s="5"/>
      <c r="T2124" s="5"/>
      <c r="U2124" s="5"/>
      <c r="V2124" s="5"/>
      <c r="W2124" s="5"/>
      <c r="X2124" s="5"/>
      <c r="Y2124" s="5"/>
      <c r="Z2124" s="5"/>
      <c r="AA2124" s="5"/>
      <c r="AB2124" s="5"/>
      <c r="AC2124" s="5"/>
      <c r="AD2124" s="5"/>
      <c r="AE2124" s="5"/>
      <c r="AF2124" s="5"/>
      <c r="AG2124" s="5"/>
    </row>
    <row r="2125" spans="1:33" s="84" customFormat="1" ht="0" hidden="1" customHeight="1" x14ac:dyDescent="0.2">
      <c r="A2125" s="5"/>
      <c r="G2125" s="5"/>
      <c r="H2125" s="5"/>
      <c r="I2125" s="5"/>
      <c r="J2125" s="5"/>
      <c r="K2125" s="5"/>
      <c r="L2125" s="5"/>
      <c r="M2125" s="5"/>
      <c r="N2125" s="5"/>
      <c r="O2125" s="5"/>
      <c r="P2125" s="5"/>
      <c r="Q2125" s="5"/>
      <c r="R2125" s="5"/>
      <c r="S2125" s="5"/>
      <c r="T2125" s="5"/>
      <c r="U2125" s="5"/>
      <c r="V2125" s="5"/>
      <c r="W2125" s="5"/>
      <c r="X2125" s="5"/>
      <c r="Y2125" s="5"/>
      <c r="Z2125" s="5"/>
      <c r="AA2125" s="5"/>
      <c r="AB2125" s="5"/>
      <c r="AC2125" s="5"/>
      <c r="AD2125" s="5"/>
      <c r="AE2125" s="5"/>
      <c r="AF2125" s="5"/>
      <c r="AG2125" s="5"/>
    </row>
    <row r="2126" spans="1:33" s="84" customFormat="1" ht="0" hidden="1" customHeight="1" x14ac:dyDescent="0.2">
      <c r="A2126" s="5"/>
      <c r="G2126" s="5"/>
      <c r="H2126" s="5"/>
      <c r="I2126" s="5"/>
      <c r="J2126" s="5"/>
      <c r="K2126" s="5"/>
      <c r="L2126" s="5"/>
      <c r="M2126" s="5"/>
      <c r="N2126" s="5"/>
      <c r="O2126" s="5"/>
      <c r="P2126" s="5"/>
      <c r="Q2126" s="5"/>
      <c r="R2126" s="5"/>
      <c r="S2126" s="5"/>
      <c r="T2126" s="5"/>
      <c r="U2126" s="5"/>
      <c r="V2126" s="5"/>
      <c r="W2126" s="5"/>
      <c r="X2126" s="5"/>
      <c r="Y2126" s="5"/>
      <c r="Z2126" s="5"/>
      <c r="AA2126" s="5"/>
      <c r="AB2126" s="5"/>
      <c r="AC2126" s="5"/>
      <c r="AD2126" s="5"/>
      <c r="AE2126" s="5"/>
      <c r="AF2126" s="5"/>
      <c r="AG2126" s="5"/>
    </row>
    <row r="2127" spans="1:33" s="84" customFormat="1" ht="0" hidden="1" customHeight="1" x14ac:dyDescent="0.2">
      <c r="A2127" s="5"/>
      <c r="G2127" s="5"/>
      <c r="H2127" s="5"/>
      <c r="I2127" s="5"/>
      <c r="J2127" s="5"/>
      <c r="K2127" s="5"/>
      <c r="L2127" s="5"/>
      <c r="M2127" s="5"/>
      <c r="N2127" s="5"/>
      <c r="O2127" s="5"/>
      <c r="P2127" s="5"/>
      <c r="Q2127" s="5"/>
      <c r="R2127" s="5"/>
      <c r="S2127" s="5"/>
      <c r="T2127" s="5"/>
      <c r="U2127" s="5"/>
      <c r="V2127" s="5"/>
      <c r="W2127" s="5"/>
      <c r="X2127" s="5"/>
      <c r="Y2127" s="5"/>
      <c r="Z2127" s="5"/>
      <c r="AA2127" s="5"/>
      <c r="AB2127" s="5"/>
      <c r="AC2127" s="5"/>
      <c r="AD2127" s="5"/>
      <c r="AE2127" s="5"/>
      <c r="AF2127" s="5"/>
      <c r="AG2127" s="5"/>
    </row>
    <row r="2128" spans="1:33" s="84" customFormat="1" ht="0" hidden="1" customHeight="1" x14ac:dyDescent="0.2">
      <c r="A2128" s="5"/>
      <c r="G2128" s="5"/>
      <c r="H2128" s="5"/>
      <c r="I2128" s="5"/>
      <c r="J2128" s="5"/>
      <c r="K2128" s="5"/>
      <c r="L2128" s="5"/>
      <c r="M2128" s="5"/>
      <c r="N2128" s="5"/>
      <c r="O2128" s="5"/>
      <c r="P2128" s="5"/>
      <c r="Q2128" s="5"/>
      <c r="R2128" s="5"/>
      <c r="S2128" s="5"/>
      <c r="T2128" s="5"/>
      <c r="U2128" s="5"/>
      <c r="V2128" s="5"/>
      <c r="W2128" s="5"/>
      <c r="X2128" s="5"/>
      <c r="Y2128" s="5"/>
      <c r="Z2128" s="5"/>
      <c r="AA2128" s="5"/>
      <c r="AB2128" s="5"/>
      <c r="AC2128" s="5"/>
      <c r="AD2128" s="5"/>
      <c r="AE2128" s="5"/>
      <c r="AF2128" s="5"/>
      <c r="AG2128" s="5"/>
    </row>
    <row r="2129" spans="1:33" s="84" customFormat="1" ht="0" hidden="1" customHeight="1" x14ac:dyDescent="0.2">
      <c r="A2129" s="5"/>
      <c r="G2129" s="5"/>
      <c r="H2129" s="5"/>
      <c r="I2129" s="5"/>
      <c r="J2129" s="5"/>
      <c r="K2129" s="5"/>
      <c r="L2129" s="5"/>
      <c r="M2129" s="5"/>
      <c r="N2129" s="5"/>
      <c r="O2129" s="5"/>
      <c r="P2129" s="5"/>
      <c r="Q2129" s="5"/>
      <c r="R2129" s="5"/>
      <c r="S2129" s="5"/>
      <c r="T2129" s="5"/>
      <c r="U2129" s="5"/>
      <c r="V2129" s="5"/>
      <c r="W2129" s="5"/>
      <c r="X2129" s="5"/>
      <c r="Y2129" s="5"/>
      <c r="Z2129" s="5"/>
      <c r="AA2129" s="5"/>
      <c r="AB2129" s="5"/>
      <c r="AC2129" s="5"/>
      <c r="AD2129" s="5"/>
      <c r="AE2129" s="5"/>
      <c r="AF2129" s="5"/>
      <c r="AG2129" s="5"/>
    </row>
    <row r="2130" spans="1:33" s="84" customFormat="1" ht="0" hidden="1" customHeight="1" x14ac:dyDescent="0.2">
      <c r="A2130" s="5"/>
      <c r="G2130" s="5"/>
      <c r="H2130" s="5"/>
      <c r="I2130" s="5"/>
      <c r="J2130" s="5"/>
      <c r="K2130" s="5"/>
      <c r="L2130" s="5"/>
      <c r="M2130" s="5"/>
      <c r="N2130" s="5"/>
      <c r="O2130" s="5"/>
      <c r="P2130" s="5"/>
      <c r="Q2130" s="5"/>
      <c r="R2130" s="5"/>
      <c r="S2130" s="5"/>
      <c r="T2130" s="5"/>
      <c r="U2130" s="5"/>
      <c r="V2130" s="5"/>
      <c r="W2130" s="5"/>
      <c r="X2130" s="5"/>
      <c r="Y2130" s="5"/>
      <c r="Z2130" s="5"/>
      <c r="AA2130" s="5"/>
      <c r="AB2130" s="5"/>
      <c r="AC2130" s="5"/>
      <c r="AD2130" s="5"/>
      <c r="AE2130" s="5"/>
      <c r="AF2130" s="5"/>
      <c r="AG2130" s="5"/>
    </row>
    <row r="2131" spans="1:33" s="84" customFormat="1" ht="0" hidden="1" customHeight="1" x14ac:dyDescent="0.2">
      <c r="A2131" s="5"/>
      <c r="G2131" s="5"/>
      <c r="H2131" s="5"/>
      <c r="I2131" s="5"/>
      <c r="J2131" s="5"/>
      <c r="K2131" s="5"/>
      <c r="L2131" s="5"/>
      <c r="M2131" s="5"/>
      <c r="N2131" s="5"/>
      <c r="O2131" s="5"/>
      <c r="P2131" s="5"/>
      <c r="Q2131" s="5"/>
      <c r="R2131" s="5"/>
      <c r="S2131" s="5"/>
      <c r="T2131" s="5"/>
      <c r="U2131" s="5"/>
      <c r="V2131" s="5"/>
      <c r="W2131" s="5"/>
      <c r="X2131" s="5"/>
      <c r="Y2131" s="5"/>
      <c r="Z2131" s="5"/>
      <c r="AA2131" s="5"/>
      <c r="AB2131" s="5"/>
      <c r="AC2131" s="5"/>
      <c r="AD2131" s="5"/>
      <c r="AE2131" s="5"/>
      <c r="AF2131" s="5"/>
      <c r="AG2131" s="5"/>
    </row>
    <row r="2132" spans="1:33" s="84" customFormat="1" ht="0" hidden="1" customHeight="1" x14ac:dyDescent="0.2">
      <c r="A2132" s="5"/>
      <c r="G2132" s="5"/>
      <c r="H2132" s="5"/>
      <c r="I2132" s="5"/>
      <c r="J2132" s="5"/>
      <c r="K2132" s="5"/>
      <c r="L2132" s="5"/>
      <c r="M2132" s="5"/>
      <c r="N2132" s="5"/>
      <c r="O2132" s="5"/>
      <c r="P2132" s="5"/>
      <c r="Q2132" s="5"/>
      <c r="R2132" s="5"/>
      <c r="S2132" s="5"/>
      <c r="T2132" s="5"/>
      <c r="U2132" s="5"/>
      <c r="V2132" s="5"/>
      <c r="W2132" s="5"/>
      <c r="X2132" s="5"/>
      <c r="Y2132" s="5"/>
      <c r="Z2132" s="5"/>
      <c r="AA2132" s="5"/>
      <c r="AB2132" s="5"/>
      <c r="AC2132" s="5"/>
      <c r="AD2132" s="5"/>
      <c r="AE2132" s="5"/>
      <c r="AF2132" s="5"/>
      <c r="AG2132" s="5"/>
    </row>
    <row r="2133" spans="1:33" s="84" customFormat="1" ht="0" hidden="1" customHeight="1" x14ac:dyDescent="0.2">
      <c r="A2133" s="5"/>
      <c r="G2133" s="5"/>
      <c r="H2133" s="5"/>
      <c r="I2133" s="5"/>
      <c r="J2133" s="5"/>
      <c r="K2133" s="5"/>
      <c r="L2133" s="5"/>
      <c r="M2133" s="5"/>
      <c r="N2133" s="5"/>
      <c r="O2133" s="5"/>
      <c r="P2133" s="5"/>
      <c r="Q2133" s="5"/>
      <c r="R2133" s="5"/>
      <c r="S2133" s="5"/>
      <c r="T2133" s="5"/>
      <c r="U2133" s="5"/>
      <c r="V2133" s="5"/>
      <c r="W2133" s="5"/>
      <c r="X2133" s="5"/>
      <c r="Y2133" s="5"/>
      <c r="Z2133" s="5"/>
      <c r="AA2133" s="5"/>
      <c r="AB2133" s="5"/>
      <c r="AC2133" s="5"/>
      <c r="AD2133" s="5"/>
      <c r="AE2133" s="5"/>
      <c r="AF2133" s="5"/>
      <c r="AG2133" s="5"/>
    </row>
    <row r="2134" spans="1:33" s="84" customFormat="1" ht="0" hidden="1" customHeight="1" x14ac:dyDescent="0.2">
      <c r="A2134" s="5"/>
      <c r="G2134" s="5"/>
      <c r="H2134" s="5"/>
      <c r="I2134" s="5"/>
      <c r="J2134" s="5"/>
      <c r="K2134" s="5"/>
      <c r="L2134" s="5"/>
      <c r="M2134" s="5"/>
      <c r="N2134" s="5"/>
      <c r="O2134" s="5"/>
      <c r="P2134" s="5"/>
      <c r="Q2134" s="5"/>
      <c r="R2134" s="5"/>
      <c r="S2134" s="5"/>
      <c r="T2134" s="5"/>
      <c r="U2134" s="5"/>
      <c r="V2134" s="5"/>
      <c r="W2134" s="5"/>
      <c r="X2134" s="5"/>
      <c r="Y2134" s="5"/>
      <c r="Z2134" s="5"/>
      <c r="AA2134" s="5"/>
      <c r="AB2134" s="5"/>
      <c r="AC2134" s="5"/>
      <c r="AD2134" s="5"/>
      <c r="AE2134" s="5"/>
      <c r="AF2134" s="5"/>
      <c r="AG2134" s="5"/>
    </row>
    <row r="2135" spans="1:33" s="84" customFormat="1" ht="0" hidden="1" customHeight="1" x14ac:dyDescent="0.2">
      <c r="A2135" s="5"/>
      <c r="G2135" s="5"/>
      <c r="H2135" s="5"/>
      <c r="I2135" s="5"/>
      <c r="J2135" s="5"/>
      <c r="K2135" s="5"/>
      <c r="L2135" s="5"/>
      <c r="M2135" s="5"/>
      <c r="N2135" s="5"/>
      <c r="O2135" s="5"/>
      <c r="P2135" s="5"/>
      <c r="Q2135" s="5"/>
      <c r="R2135" s="5"/>
      <c r="S2135" s="5"/>
      <c r="T2135" s="5"/>
      <c r="U2135" s="5"/>
      <c r="V2135" s="5"/>
      <c r="W2135" s="5"/>
      <c r="X2135" s="5"/>
      <c r="Y2135" s="5"/>
      <c r="Z2135" s="5"/>
      <c r="AA2135" s="5"/>
      <c r="AB2135" s="5"/>
      <c r="AC2135" s="5"/>
      <c r="AD2135" s="5"/>
      <c r="AE2135" s="5"/>
      <c r="AF2135" s="5"/>
      <c r="AG2135" s="5"/>
    </row>
    <row r="2136" spans="1:33" s="84" customFormat="1" ht="0" hidden="1" customHeight="1" x14ac:dyDescent="0.2">
      <c r="A2136" s="5"/>
      <c r="G2136" s="5"/>
      <c r="H2136" s="5"/>
      <c r="I2136" s="5"/>
      <c r="J2136" s="5"/>
      <c r="K2136" s="5"/>
      <c r="L2136" s="5"/>
      <c r="M2136" s="5"/>
      <c r="N2136" s="5"/>
      <c r="O2136" s="5"/>
      <c r="P2136" s="5"/>
      <c r="Q2136" s="5"/>
      <c r="R2136" s="5"/>
      <c r="S2136" s="5"/>
      <c r="T2136" s="5"/>
      <c r="U2136" s="5"/>
      <c r="V2136" s="5"/>
      <c r="W2136" s="5"/>
      <c r="X2136" s="5"/>
      <c r="Y2136" s="5"/>
      <c r="Z2136" s="5"/>
      <c r="AA2136" s="5"/>
      <c r="AB2136" s="5"/>
      <c r="AC2136" s="5"/>
      <c r="AD2136" s="5"/>
      <c r="AE2136" s="5"/>
      <c r="AF2136" s="5"/>
      <c r="AG2136" s="5"/>
    </row>
    <row r="2137" spans="1:33" s="84" customFormat="1" ht="0" hidden="1" customHeight="1" x14ac:dyDescent="0.2">
      <c r="A2137" s="5"/>
      <c r="G2137" s="5"/>
      <c r="H2137" s="5"/>
      <c r="I2137" s="5"/>
      <c r="J2137" s="5"/>
      <c r="K2137" s="5"/>
      <c r="L2137" s="5"/>
      <c r="M2137" s="5"/>
      <c r="N2137" s="5"/>
      <c r="O2137" s="5"/>
      <c r="P2137" s="5"/>
      <c r="Q2137" s="5"/>
      <c r="R2137" s="5"/>
      <c r="S2137" s="5"/>
      <c r="T2137" s="5"/>
      <c r="U2137" s="5"/>
      <c r="V2137" s="5"/>
      <c r="W2137" s="5"/>
      <c r="X2137" s="5"/>
      <c r="Y2137" s="5"/>
      <c r="Z2137" s="5"/>
      <c r="AA2137" s="5"/>
      <c r="AB2137" s="5"/>
      <c r="AC2137" s="5"/>
      <c r="AD2137" s="5"/>
      <c r="AE2137" s="5"/>
      <c r="AF2137" s="5"/>
      <c r="AG2137" s="5"/>
    </row>
    <row r="2138" spans="1:33" s="84" customFormat="1" ht="0" hidden="1" customHeight="1" x14ac:dyDescent="0.2">
      <c r="A2138" s="5"/>
      <c r="G2138" s="5"/>
      <c r="H2138" s="5"/>
      <c r="I2138" s="5"/>
      <c r="J2138" s="5"/>
      <c r="K2138" s="5"/>
      <c r="L2138" s="5"/>
      <c r="M2138" s="5"/>
      <c r="N2138" s="5"/>
      <c r="O2138" s="5"/>
      <c r="P2138" s="5"/>
      <c r="Q2138" s="5"/>
      <c r="R2138" s="5"/>
      <c r="S2138" s="5"/>
      <c r="T2138" s="5"/>
      <c r="U2138" s="5"/>
      <c r="V2138" s="5"/>
      <c r="W2138" s="5"/>
      <c r="X2138" s="5"/>
      <c r="Y2138" s="5"/>
      <c r="Z2138" s="5"/>
      <c r="AA2138" s="5"/>
      <c r="AB2138" s="5"/>
      <c r="AC2138" s="5"/>
      <c r="AD2138" s="5"/>
      <c r="AE2138" s="5"/>
      <c r="AF2138" s="5"/>
      <c r="AG2138" s="5"/>
    </row>
    <row r="2139" spans="1:33" s="84" customFormat="1" ht="0" hidden="1" customHeight="1" x14ac:dyDescent="0.2">
      <c r="A2139" s="5"/>
      <c r="G2139" s="5"/>
      <c r="H2139" s="5"/>
      <c r="I2139" s="5"/>
      <c r="J2139" s="5"/>
      <c r="K2139" s="5"/>
      <c r="L2139" s="5"/>
      <c r="M2139" s="5"/>
      <c r="N2139" s="5"/>
      <c r="O2139" s="5"/>
      <c r="P2139" s="5"/>
      <c r="Q2139" s="5"/>
      <c r="R2139" s="5"/>
      <c r="S2139" s="5"/>
      <c r="T2139" s="5"/>
      <c r="U2139" s="5"/>
      <c r="V2139" s="5"/>
      <c r="W2139" s="5"/>
      <c r="X2139" s="5"/>
      <c r="Y2139" s="5"/>
      <c r="Z2139" s="5"/>
      <c r="AA2139" s="5"/>
      <c r="AB2139" s="5"/>
      <c r="AC2139" s="5"/>
      <c r="AD2139" s="5"/>
      <c r="AE2139" s="5"/>
      <c r="AF2139" s="5"/>
      <c r="AG2139" s="5"/>
    </row>
    <row r="2140" spans="1:33" s="84" customFormat="1" ht="0" hidden="1" customHeight="1" x14ac:dyDescent="0.2">
      <c r="A2140" s="5"/>
      <c r="G2140" s="5"/>
      <c r="H2140" s="5"/>
      <c r="I2140" s="5"/>
      <c r="J2140" s="5"/>
      <c r="K2140" s="5"/>
      <c r="L2140" s="5"/>
      <c r="M2140" s="5"/>
      <c r="N2140" s="5"/>
      <c r="O2140" s="5"/>
      <c r="P2140" s="5"/>
      <c r="Q2140" s="5"/>
      <c r="R2140" s="5"/>
      <c r="S2140" s="5"/>
      <c r="T2140" s="5"/>
      <c r="U2140" s="5"/>
      <c r="V2140" s="5"/>
      <c r="W2140" s="5"/>
      <c r="X2140" s="5"/>
      <c r="Y2140" s="5"/>
      <c r="Z2140" s="5"/>
      <c r="AA2140" s="5"/>
      <c r="AB2140" s="5"/>
      <c r="AC2140" s="5"/>
      <c r="AD2140" s="5"/>
      <c r="AE2140" s="5"/>
      <c r="AF2140" s="5"/>
      <c r="AG2140" s="5"/>
    </row>
    <row r="2141" spans="1:33" s="84" customFormat="1" ht="0" hidden="1" customHeight="1" x14ac:dyDescent="0.2">
      <c r="A2141" s="5"/>
      <c r="G2141" s="5"/>
      <c r="H2141" s="5"/>
      <c r="I2141" s="5"/>
      <c r="J2141" s="5"/>
      <c r="K2141" s="5"/>
      <c r="L2141" s="5"/>
      <c r="M2141" s="5"/>
      <c r="N2141" s="5"/>
      <c r="O2141" s="5"/>
      <c r="P2141" s="5"/>
      <c r="Q2141" s="5"/>
      <c r="R2141" s="5"/>
      <c r="S2141" s="5"/>
      <c r="T2141" s="5"/>
      <c r="U2141" s="5"/>
      <c r="V2141" s="5"/>
      <c r="W2141" s="5"/>
      <c r="X2141" s="5"/>
      <c r="Y2141" s="5"/>
      <c r="Z2141" s="5"/>
      <c r="AA2141" s="5"/>
      <c r="AB2141" s="5"/>
      <c r="AC2141" s="5"/>
      <c r="AD2141" s="5"/>
      <c r="AE2141" s="5"/>
      <c r="AF2141" s="5"/>
      <c r="AG2141" s="5"/>
    </row>
    <row r="2142" spans="1:33" s="84" customFormat="1" ht="0" hidden="1" customHeight="1" x14ac:dyDescent="0.2">
      <c r="A2142" s="5"/>
      <c r="G2142" s="5"/>
      <c r="H2142" s="5"/>
      <c r="I2142" s="5"/>
      <c r="J2142" s="5"/>
      <c r="K2142" s="5"/>
      <c r="L2142" s="5"/>
      <c r="M2142" s="5"/>
      <c r="N2142" s="5"/>
      <c r="O2142" s="5"/>
      <c r="P2142" s="5"/>
      <c r="Q2142" s="5"/>
      <c r="R2142" s="5"/>
      <c r="S2142" s="5"/>
      <c r="T2142" s="5"/>
      <c r="U2142" s="5"/>
      <c r="V2142" s="5"/>
      <c r="W2142" s="5"/>
      <c r="X2142" s="5"/>
      <c r="Y2142" s="5"/>
      <c r="Z2142" s="5"/>
      <c r="AA2142" s="5"/>
      <c r="AB2142" s="5"/>
      <c r="AC2142" s="5"/>
      <c r="AD2142" s="5"/>
      <c r="AE2142" s="5"/>
      <c r="AF2142" s="5"/>
      <c r="AG2142" s="5"/>
    </row>
    <row r="2143" spans="1:33" s="84" customFormat="1" ht="0" hidden="1" customHeight="1" x14ac:dyDescent="0.2">
      <c r="A2143" s="5"/>
      <c r="G2143" s="5"/>
      <c r="H2143" s="5"/>
      <c r="I2143" s="5"/>
      <c r="J2143" s="5"/>
      <c r="K2143" s="5"/>
      <c r="L2143" s="5"/>
      <c r="M2143" s="5"/>
      <c r="N2143" s="5"/>
      <c r="O2143" s="5"/>
      <c r="P2143" s="5"/>
      <c r="Q2143" s="5"/>
      <c r="R2143" s="5"/>
      <c r="S2143" s="5"/>
      <c r="T2143" s="5"/>
      <c r="U2143" s="5"/>
      <c r="V2143" s="5"/>
      <c r="W2143" s="5"/>
      <c r="X2143" s="5"/>
      <c r="Y2143" s="5"/>
      <c r="Z2143" s="5"/>
      <c r="AA2143" s="5"/>
      <c r="AB2143" s="5"/>
      <c r="AC2143" s="5"/>
      <c r="AD2143" s="5"/>
      <c r="AE2143" s="5"/>
      <c r="AF2143" s="5"/>
      <c r="AG2143" s="5"/>
    </row>
    <row r="2144" spans="1:33" s="84" customFormat="1" ht="0" hidden="1" customHeight="1" x14ac:dyDescent="0.2">
      <c r="A2144" s="5"/>
      <c r="G2144" s="5"/>
      <c r="H2144" s="5"/>
      <c r="I2144" s="5"/>
      <c r="J2144" s="5"/>
      <c r="K2144" s="5"/>
      <c r="L2144" s="5"/>
      <c r="M2144" s="5"/>
      <c r="N2144" s="5"/>
      <c r="O2144" s="5"/>
      <c r="P2144" s="5"/>
      <c r="Q2144" s="5"/>
      <c r="R2144" s="5"/>
      <c r="S2144" s="5"/>
      <c r="T2144" s="5"/>
      <c r="U2144" s="5"/>
      <c r="V2144" s="5"/>
      <c r="W2144" s="5"/>
      <c r="X2144" s="5"/>
      <c r="Y2144" s="5"/>
      <c r="Z2144" s="5"/>
      <c r="AA2144" s="5"/>
      <c r="AB2144" s="5"/>
      <c r="AC2144" s="5"/>
      <c r="AD2144" s="5"/>
      <c r="AE2144" s="5"/>
      <c r="AF2144" s="5"/>
      <c r="AG2144" s="5"/>
    </row>
    <row r="2145" spans="1:33" s="84" customFormat="1" ht="0" hidden="1" customHeight="1" x14ac:dyDescent="0.2">
      <c r="A2145" s="5"/>
      <c r="G2145" s="5"/>
      <c r="H2145" s="5"/>
      <c r="I2145" s="5"/>
      <c r="J2145" s="5"/>
      <c r="K2145" s="5"/>
      <c r="L2145" s="5"/>
      <c r="M2145" s="5"/>
      <c r="N2145" s="5"/>
      <c r="O2145" s="5"/>
      <c r="P2145" s="5"/>
      <c r="Q2145" s="5"/>
      <c r="R2145" s="5"/>
      <c r="S2145" s="5"/>
      <c r="T2145" s="5"/>
      <c r="U2145" s="5"/>
      <c r="V2145" s="5"/>
      <c r="W2145" s="5"/>
      <c r="X2145" s="5"/>
      <c r="Y2145" s="5"/>
      <c r="Z2145" s="5"/>
      <c r="AA2145" s="5"/>
      <c r="AB2145" s="5"/>
      <c r="AC2145" s="5"/>
      <c r="AD2145" s="5"/>
      <c r="AE2145" s="5"/>
      <c r="AF2145" s="5"/>
      <c r="AG2145" s="5"/>
    </row>
    <row r="2146" spans="1:33" s="84" customFormat="1" ht="0" hidden="1" customHeight="1" x14ac:dyDescent="0.2">
      <c r="A2146" s="5"/>
      <c r="G2146" s="5"/>
      <c r="H2146" s="5"/>
      <c r="I2146" s="5"/>
      <c r="J2146" s="5"/>
      <c r="K2146" s="5"/>
      <c r="L2146" s="5"/>
      <c r="M2146" s="5"/>
      <c r="N2146" s="5"/>
      <c r="O2146" s="5"/>
      <c r="P2146" s="5"/>
      <c r="Q2146" s="5"/>
      <c r="R2146" s="5"/>
      <c r="S2146" s="5"/>
      <c r="T2146" s="5"/>
      <c r="U2146" s="5"/>
      <c r="V2146" s="5"/>
      <c r="W2146" s="5"/>
      <c r="X2146" s="5"/>
      <c r="Y2146" s="5"/>
      <c r="Z2146" s="5"/>
      <c r="AA2146" s="5"/>
      <c r="AB2146" s="5"/>
      <c r="AC2146" s="5"/>
      <c r="AD2146" s="5"/>
      <c r="AE2146" s="5"/>
      <c r="AF2146" s="5"/>
      <c r="AG2146" s="5"/>
    </row>
    <row r="2147" spans="1:33" s="84" customFormat="1" ht="0" hidden="1" customHeight="1" x14ac:dyDescent="0.2">
      <c r="A2147" s="5"/>
      <c r="G2147" s="5"/>
      <c r="H2147" s="5"/>
      <c r="I2147" s="5"/>
      <c r="J2147" s="5"/>
      <c r="K2147" s="5"/>
      <c r="L2147" s="5"/>
      <c r="M2147" s="5"/>
      <c r="N2147" s="5"/>
      <c r="O2147" s="5"/>
      <c r="P2147" s="5"/>
      <c r="Q2147" s="5"/>
      <c r="R2147" s="5"/>
      <c r="S2147" s="5"/>
      <c r="T2147" s="5"/>
      <c r="U2147" s="5"/>
      <c r="V2147" s="5"/>
      <c r="W2147" s="5"/>
      <c r="X2147" s="5"/>
      <c r="Y2147" s="5"/>
      <c r="Z2147" s="5"/>
      <c r="AA2147" s="5"/>
      <c r="AB2147" s="5"/>
      <c r="AC2147" s="5"/>
      <c r="AD2147" s="5"/>
      <c r="AE2147" s="5"/>
      <c r="AF2147" s="5"/>
      <c r="AG2147" s="5"/>
    </row>
    <row r="2148" spans="1:33" s="84" customFormat="1" ht="0" hidden="1" customHeight="1" x14ac:dyDescent="0.2">
      <c r="A2148" s="5"/>
      <c r="G2148" s="5"/>
      <c r="H2148" s="5"/>
      <c r="I2148" s="5"/>
      <c r="J2148" s="5"/>
      <c r="K2148" s="5"/>
      <c r="L2148" s="5"/>
      <c r="M2148" s="5"/>
      <c r="N2148" s="5"/>
      <c r="O2148" s="5"/>
      <c r="P2148" s="5"/>
      <c r="Q2148" s="5"/>
      <c r="R2148" s="5"/>
      <c r="S2148" s="5"/>
      <c r="T2148" s="5"/>
      <c r="U2148" s="5"/>
      <c r="V2148" s="5"/>
      <c r="W2148" s="5"/>
      <c r="X2148" s="5"/>
      <c r="Y2148" s="5"/>
      <c r="Z2148" s="5"/>
      <c r="AA2148" s="5"/>
      <c r="AB2148" s="5"/>
      <c r="AC2148" s="5"/>
      <c r="AD2148" s="5"/>
      <c r="AE2148" s="5"/>
      <c r="AF2148" s="5"/>
      <c r="AG2148" s="5"/>
    </row>
    <row r="2149" spans="1:33" s="84" customFormat="1" ht="0" hidden="1" customHeight="1" x14ac:dyDescent="0.2">
      <c r="A2149" s="5"/>
      <c r="G2149" s="5"/>
      <c r="H2149" s="5"/>
      <c r="I2149" s="5"/>
      <c r="J2149" s="5"/>
      <c r="K2149" s="5"/>
      <c r="L2149" s="5"/>
      <c r="M2149" s="5"/>
      <c r="N2149" s="5"/>
      <c r="O2149" s="5"/>
      <c r="P2149" s="5"/>
      <c r="Q2149" s="5"/>
      <c r="R2149" s="5"/>
      <c r="S2149" s="5"/>
      <c r="T2149" s="5"/>
      <c r="U2149" s="5"/>
      <c r="V2149" s="5"/>
      <c r="W2149" s="5"/>
      <c r="X2149" s="5"/>
      <c r="Y2149" s="5"/>
      <c r="Z2149" s="5"/>
      <c r="AA2149" s="5"/>
      <c r="AB2149" s="5"/>
      <c r="AC2149" s="5"/>
      <c r="AD2149" s="5"/>
      <c r="AE2149" s="5"/>
      <c r="AF2149" s="5"/>
      <c r="AG2149" s="5"/>
    </row>
    <row r="2150" spans="1:33" s="84" customFormat="1" ht="0" hidden="1" customHeight="1" x14ac:dyDescent="0.2">
      <c r="A2150" s="5"/>
      <c r="G2150" s="5"/>
      <c r="H2150" s="5"/>
      <c r="I2150" s="5"/>
      <c r="J2150" s="5"/>
      <c r="K2150" s="5"/>
      <c r="L2150" s="5"/>
      <c r="M2150" s="5"/>
      <c r="N2150" s="5"/>
      <c r="O2150" s="5"/>
      <c r="P2150" s="5"/>
      <c r="Q2150" s="5"/>
      <c r="R2150" s="5"/>
      <c r="S2150" s="5"/>
      <c r="T2150" s="5"/>
      <c r="U2150" s="5"/>
      <c r="V2150" s="5"/>
      <c r="W2150" s="5"/>
      <c r="X2150" s="5"/>
      <c r="Y2150" s="5"/>
      <c r="Z2150" s="5"/>
      <c r="AA2150" s="5"/>
      <c r="AB2150" s="5"/>
      <c r="AC2150" s="5"/>
      <c r="AD2150" s="5"/>
      <c r="AE2150" s="5"/>
      <c r="AF2150" s="5"/>
      <c r="AG2150" s="5"/>
    </row>
    <row r="2151" spans="1:33" s="84" customFormat="1" ht="0" hidden="1" customHeight="1" x14ac:dyDescent="0.2">
      <c r="A2151" s="5"/>
      <c r="G2151" s="5"/>
      <c r="H2151" s="5"/>
      <c r="I2151" s="5"/>
      <c r="J2151" s="5"/>
      <c r="K2151" s="5"/>
      <c r="L2151" s="5"/>
      <c r="M2151" s="5"/>
      <c r="N2151" s="5"/>
      <c r="O2151" s="5"/>
      <c r="P2151" s="5"/>
      <c r="Q2151" s="5"/>
      <c r="R2151" s="5"/>
      <c r="S2151" s="5"/>
      <c r="T2151" s="5"/>
      <c r="U2151" s="5"/>
      <c r="V2151" s="5"/>
      <c r="W2151" s="5"/>
      <c r="X2151" s="5"/>
      <c r="Y2151" s="5"/>
      <c r="Z2151" s="5"/>
      <c r="AA2151" s="5"/>
      <c r="AB2151" s="5"/>
      <c r="AC2151" s="5"/>
      <c r="AD2151" s="5"/>
      <c r="AE2151" s="5"/>
      <c r="AF2151" s="5"/>
      <c r="AG2151" s="5"/>
    </row>
    <row r="2152" spans="1:33" s="84" customFormat="1" ht="0" hidden="1" customHeight="1" x14ac:dyDescent="0.2">
      <c r="A2152" s="5"/>
      <c r="G2152" s="5"/>
      <c r="H2152" s="5"/>
      <c r="I2152" s="5"/>
      <c r="J2152" s="5"/>
      <c r="K2152" s="5"/>
      <c r="L2152" s="5"/>
      <c r="M2152" s="5"/>
      <c r="N2152" s="5"/>
      <c r="O2152" s="5"/>
      <c r="P2152" s="5"/>
      <c r="Q2152" s="5"/>
      <c r="R2152" s="5"/>
      <c r="S2152" s="5"/>
      <c r="T2152" s="5"/>
      <c r="U2152" s="5"/>
      <c r="V2152" s="5"/>
      <c r="W2152" s="5"/>
      <c r="X2152" s="5"/>
      <c r="Y2152" s="5"/>
      <c r="Z2152" s="5"/>
      <c r="AA2152" s="5"/>
      <c r="AB2152" s="5"/>
      <c r="AC2152" s="5"/>
      <c r="AD2152" s="5"/>
      <c r="AE2152" s="5"/>
      <c r="AF2152" s="5"/>
      <c r="AG2152" s="5"/>
    </row>
    <row r="2153" spans="1:33" s="84" customFormat="1" ht="0" hidden="1" customHeight="1" x14ac:dyDescent="0.2">
      <c r="A2153" s="5"/>
      <c r="G2153" s="5"/>
      <c r="H2153" s="5"/>
      <c r="I2153" s="5"/>
      <c r="J2153" s="5"/>
      <c r="K2153" s="5"/>
      <c r="L2153" s="5"/>
      <c r="M2153" s="5"/>
      <c r="N2153" s="5"/>
      <c r="O2153" s="5"/>
      <c r="P2153" s="5"/>
      <c r="Q2153" s="5"/>
      <c r="R2153" s="5"/>
      <c r="S2153" s="5"/>
      <c r="T2153" s="5"/>
      <c r="U2153" s="5"/>
      <c r="V2153" s="5"/>
      <c r="W2153" s="5"/>
      <c r="X2153" s="5"/>
      <c r="Y2153" s="5"/>
      <c r="Z2153" s="5"/>
      <c r="AA2153" s="5"/>
      <c r="AB2153" s="5"/>
      <c r="AC2153" s="5"/>
      <c r="AD2153" s="5"/>
      <c r="AE2153" s="5"/>
      <c r="AF2153" s="5"/>
      <c r="AG2153" s="5"/>
    </row>
    <row r="2154" spans="1:33" s="84" customFormat="1" ht="0" hidden="1" customHeight="1" x14ac:dyDescent="0.2">
      <c r="A2154" s="5"/>
      <c r="G2154" s="5"/>
      <c r="H2154" s="5"/>
      <c r="I2154" s="5"/>
      <c r="J2154" s="5"/>
      <c r="K2154" s="5"/>
      <c r="L2154" s="5"/>
      <c r="M2154" s="5"/>
      <c r="N2154" s="5"/>
      <c r="O2154" s="5"/>
      <c r="P2154" s="5"/>
      <c r="Q2154" s="5"/>
      <c r="R2154" s="5"/>
      <c r="S2154" s="5"/>
      <c r="T2154" s="5"/>
      <c r="U2154" s="5"/>
      <c r="V2154" s="5"/>
      <c r="W2154" s="5"/>
      <c r="X2154" s="5"/>
      <c r="Y2154" s="5"/>
      <c r="Z2154" s="5"/>
      <c r="AA2154" s="5"/>
      <c r="AB2154" s="5"/>
      <c r="AC2154" s="5"/>
      <c r="AD2154" s="5"/>
      <c r="AE2154" s="5"/>
      <c r="AF2154" s="5"/>
      <c r="AG2154" s="5"/>
    </row>
    <row r="2155" spans="1:33" s="84" customFormat="1" ht="0" hidden="1" customHeight="1" x14ac:dyDescent="0.2">
      <c r="A2155" s="5"/>
      <c r="G2155" s="5"/>
      <c r="H2155" s="5"/>
      <c r="I2155" s="5"/>
      <c r="J2155" s="5"/>
      <c r="K2155" s="5"/>
      <c r="L2155" s="5"/>
      <c r="M2155" s="5"/>
      <c r="N2155" s="5"/>
      <c r="O2155" s="5"/>
      <c r="P2155" s="5"/>
      <c r="Q2155" s="5"/>
      <c r="R2155" s="5"/>
      <c r="S2155" s="5"/>
      <c r="T2155" s="5"/>
      <c r="U2155" s="5"/>
      <c r="V2155" s="5"/>
      <c r="W2155" s="5"/>
      <c r="X2155" s="5"/>
      <c r="Y2155" s="5"/>
      <c r="Z2155" s="5"/>
      <c r="AA2155" s="5"/>
      <c r="AB2155" s="5"/>
      <c r="AC2155" s="5"/>
      <c r="AD2155" s="5"/>
      <c r="AE2155" s="5"/>
      <c r="AF2155" s="5"/>
      <c r="AG2155" s="5"/>
    </row>
    <row r="2156" spans="1:33" s="84" customFormat="1" ht="0" hidden="1" customHeight="1" x14ac:dyDescent="0.2">
      <c r="A2156" s="5"/>
      <c r="G2156" s="5"/>
      <c r="H2156" s="5"/>
      <c r="I2156" s="5"/>
      <c r="J2156" s="5"/>
      <c r="K2156" s="5"/>
      <c r="L2156" s="5"/>
      <c r="M2156" s="5"/>
      <c r="N2156" s="5"/>
      <c r="O2156" s="5"/>
      <c r="P2156" s="5"/>
      <c r="Q2156" s="5"/>
      <c r="R2156" s="5"/>
      <c r="S2156" s="5"/>
      <c r="T2156" s="5"/>
      <c r="U2156" s="5"/>
      <c r="V2156" s="5"/>
      <c r="W2156" s="5"/>
      <c r="X2156" s="5"/>
      <c r="Y2156" s="5"/>
      <c r="Z2156" s="5"/>
      <c r="AA2156" s="5"/>
      <c r="AB2156" s="5"/>
      <c r="AC2156" s="5"/>
      <c r="AD2156" s="5"/>
      <c r="AE2156" s="5"/>
      <c r="AF2156" s="5"/>
      <c r="AG2156" s="5"/>
    </row>
    <row r="2157" spans="1:33" s="84" customFormat="1" ht="0" hidden="1" customHeight="1" x14ac:dyDescent="0.2">
      <c r="A2157" s="5"/>
      <c r="G2157" s="5"/>
      <c r="H2157" s="5"/>
      <c r="I2157" s="5"/>
      <c r="J2157" s="5"/>
      <c r="K2157" s="5"/>
      <c r="L2157" s="5"/>
      <c r="M2157" s="5"/>
      <c r="N2157" s="5"/>
      <c r="O2157" s="5"/>
      <c r="P2157" s="5"/>
      <c r="Q2157" s="5"/>
      <c r="R2157" s="5"/>
      <c r="S2157" s="5"/>
      <c r="T2157" s="5"/>
      <c r="U2157" s="5"/>
      <c r="V2157" s="5"/>
      <c r="W2157" s="5"/>
      <c r="X2157" s="5"/>
      <c r="Y2157" s="5"/>
      <c r="Z2157" s="5"/>
      <c r="AA2157" s="5"/>
      <c r="AB2157" s="5"/>
      <c r="AC2157" s="5"/>
      <c r="AD2157" s="5"/>
      <c r="AE2157" s="5"/>
      <c r="AF2157" s="5"/>
      <c r="AG2157" s="5"/>
    </row>
    <row r="2158" spans="1:33" s="84" customFormat="1" ht="0" hidden="1" customHeight="1" x14ac:dyDescent="0.2">
      <c r="A2158" s="5"/>
      <c r="G2158" s="5"/>
      <c r="H2158" s="5"/>
      <c r="I2158" s="5"/>
      <c r="J2158" s="5"/>
      <c r="K2158" s="5"/>
      <c r="L2158" s="5"/>
      <c r="M2158" s="5"/>
      <c r="N2158" s="5"/>
      <c r="O2158" s="5"/>
      <c r="P2158" s="5"/>
      <c r="Q2158" s="5"/>
      <c r="R2158" s="5"/>
      <c r="S2158" s="5"/>
      <c r="T2158" s="5"/>
      <c r="U2158" s="5"/>
      <c r="V2158" s="5"/>
      <c r="W2158" s="5"/>
      <c r="X2158" s="5"/>
      <c r="Y2158" s="5"/>
      <c r="Z2158" s="5"/>
      <c r="AA2158" s="5"/>
      <c r="AB2158" s="5"/>
      <c r="AC2158" s="5"/>
      <c r="AD2158" s="5"/>
      <c r="AE2158" s="5"/>
      <c r="AF2158" s="5"/>
      <c r="AG2158" s="5"/>
    </row>
    <row r="2159" spans="1:33" s="84" customFormat="1" ht="0" hidden="1" customHeight="1" x14ac:dyDescent="0.2">
      <c r="A2159" s="5"/>
      <c r="G2159" s="5"/>
      <c r="H2159" s="5"/>
      <c r="I2159" s="5"/>
      <c r="J2159" s="5"/>
      <c r="K2159" s="5"/>
      <c r="L2159" s="5"/>
      <c r="M2159" s="5"/>
      <c r="N2159" s="5"/>
      <c r="O2159" s="5"/>
      <c r="P2159" s="5"/>
      <c r="Q2159" s="5"/>
      <c r="R2159" s="5"/>
      <c r="S2159" s="5"/>
      <c r="T2159" s="5"/>
      <c r="U2159" s="5"/>
      <c r="V2159" s="5"/>
      <c r="W2159" s="5"/>
      <c r="X2159" s="5"/>
      <c r="Y2159" s="5"/>
      <c r="Z2159" s="5"/>
      <c r="AA2159" s="5"/>
      <c r="AB2159" s="5"/>
      <c r="AC2159" s="5"/>
      <c r="AD2159" s="5"/>
      <c r="AE2159" s="5"/>
      <c r="AF2159" s="5"/>
      <c r="AG2159" s="5"/>
    </row>
    <row r="2160" spans="1:33" s="84" customFormat="1" ht="0" hidden="1" customHeight="1" x14ac:dyDescent="0.2">
      <c r="A2160" s="5"/>
      <c r="G2160" s="5"/>
      <c r="H2160" s="5"/>
      <c r="I2160" s="5"/>
      <c r="J2160" s="5"/>
      <c r="K2160" s="5"/>
      <c r="L2160" s="5"/>
      <c r="M2160" s="5"/>
      <c r="N2160" s="5"/>
      <c r="O2160" s="5"/>
      <c r="P2160" s="5"/>
      <c r="Q2160" s="5"/>
      <c r="R2160" s="5"/>
      <c r="S2160" s="5"/>
      <c r="T2160" s="5"/>
      <c r="U2160" s="5"/>
      <c r="V2160" s="5"/>
      <c r="W2160" s="5"/>
      <c r="X2160" s="5"/>
      <c r="Y2160" s="5"/>
      <c r="Z2160" s="5"/>
      <c r="AA2160" s="5"/>
      <c r="AB2160" s="5"/>
      <c r="AC2160" s="5"/>
      <c r="AD2160" s="5"/>
      <c r="AE2160" s="5"/>
      <c r="AF2160" s="5"/>
      <c r="AG2160" s="5"/>
    </row>
    <row r="2161" spans="1:33" s="84" customFormat="1" ht="0" hidden="1" customHeight="1" x14ac:dyDescent="0.2">
      <c r="A2161" s="5"/>
      <c r="G2161" s="5"/>
      <c r="H2161" s="5"/>
      <c r="I2161" s="5"/>
      <c r="J2161" s="5"/>
      <c r="K2161" s="5"/>
      <c r="L2161" s="5"/>
      <c r="M2161" s="5"/>
      <c r="N2161" s="5"/>
      <c r="O2161" s="5"/>
      <c r="P2161" s="5"/>
      <c r="Q2161" s="5"/>
      <c r="R2161" s="5"/>
      <c r="S2161" s="5"/>
      <c r="T2161" s="5"/>
      <c r="U2161" s="5"/>
      <c r="V2161" s="5"/>
      <c r="W2161" s="5"/>
      <c r="X2161" s="5"/>
      <c r="Y2161" s="5"/>
      <c r="Z2161" s="5"/>
      <c r="AA2161" s="5"/>
      <c r="AB2161" s="5"/>
      <c r="AC2161" s="5"/>
      <c r="AD2161" s="5"/>
      <c r="AE2161" s="5"/>
      <c r="AF2161" s="5"/>
      <c r="AG2161" s="5"/>
    </row>
    <row r="2162" spans="1:33" s="84" customFormat="1" ht="0" hidden="1" customHeight="1" x14ac:dyDescent="0.2">
      <c r="A2162" s="5"/>
      <c r="G2162" s="5"/>
      <c r="H2162" s="5"/>
      <c r="I2162" s="5"/>
      <c r="J2162" s="5"/>
      <c r="K2162" s="5"/>
      <c r="L2162" s="5"/>
      <c r="M2162" s="5"/>
      <c r="N2162" s="5"/>
      <c r="O2162" s="5"/>
      <c r="P2162" s="5"/>
      <c r="Q2162" s="5"/>
      <c r="R2162" s="5"/>
      <c r="S2162" s="5"/>
      <c r="T2162" s="5"/>
      <c r="U2162" s="5"/>
      <c r="V2162" s="5"/>
      <c r="W2162" s="5"/>
      <c r="X2162" s="5"/>
      <c r="Y2162" s="5"/>
      <c r="Z2162" s="5"/>
      <c r="AA2162" s="5"/>
      <c r="AB2162" s="5"/>
      <c r="AC2162" s="5"/>
      <c r="AD2162" s="5"/>
      <c r="AE2162" s="5"/>
      <c r="AF2162" s="5"/>
      <c r="AG2162" s="5"/>
    </row>
    <row r="2163" spans="1:33" s="84" customFormat="1" ht="0" hidden="1" customHeight="1" x14ac:dyDescent="0.2">
      <c r="A2163" s="5"/>
      <c r="G2163" s="5"/>
      <c r="H2163" s="5"/>
      <c r="I2163" s="5"/>
      <c r="J2163" s="5"/>
      <c r="K2163" s="5"/>
      <c r="L2163" s="5"/>
      <c r="M2163" s="5"/>
      <c r="N2163" s="5"/>
      <c r="O2163" s="5"/>
      <c r="P2163" s="5"/>
      <c r="Q2163" s="5"/>
      <c r="R2163" s="5"/>
      <c r="S2163" s="5"/>
      <c r="T2163" s="5"/>
      <c r="U2163" s="5"/>
      <c r="V2163" s="5"/>
      <c r="W2163" s="5"/>
      <c r="X2163" s="5"/>
      <c r="Y2163" s="5"/>
      <c r="Z2163" s="5"/>
      <c r="AA2163" s="5"/>
      <c r="AB2163" s="5"/>
      <c r="AC2163" s="5"/>
      <c r="AD2163" s="5"/>
      <c r="AE2163" s="5"/>
      <c r="AF2163" s="5"/>
      <c r="AG2163" s="5"/>
    </row>
    <row r="2164" spans="1:33" s="84" customFormat="1" ht="0" hidden="1" customHeight="1" x14ac:dyDescent="0.2">
      <c r="A2164" s="5"/>
      <c r="G2164" s="5"/>
      <c r="H2164" s="5"/>
      <c r="I2164" s="5"/>
      <c r="J2164" s="5"/>
      <c r="K2164" s="5"/>
      <c r="L2164" s="5"/>
      <c r="M2164" s="5"/>
      <c r="N2164" s="5"/>
      <c r="O2164" s="5"/>
      <c r="P2164" s="5"/>
      <c r="Q2164" s="5"/>
      <c r="R2164" s="5"/>
      <c r="S2164" s="5"/>
      <c r="T2164" s="5"/>
      <c r="U2164" s="5"/>
      <c r="V2164" s="5"/>
      <c r="W2164" s="5"/>
      <c r="X2164" s="5"/>
      <c r="Y2164" s="5"/>
      <c r="Z2164" s="5"/>
      <c r="AA2164" s="5"/>
      <c r="AB2164" s="5"/>
      <c r="AC2164" s="5"/>
      <c r="AD2164" s="5"/>
      <c r="AE2164" s="5"/>
      <c r="AF2164" s="5"/>
      <c r="AG2164" s="5"/>
    </row>
    <row r="2165" spans="1:33" s="84" customFormat="1" ht="0" hidden="1" customHeight="1" x14ac:dyDescent="0.2">
      <c r="A2165" s="5"/>
      <c r="G2165" s="5"/>
      <c r="H2165" s="5"/>
      <c r="I2165" s="5"/>
      <c r="J2165" s="5"/>
      <c r="K2165" s="5"/>
      <c r="L2165" s="5"/>
      <c r="M2165" s="5"/>
      <c r="N2165" s="5"/>
      <c r="O2165" s="5"/>
      <c r="P2165" s="5"/>
      <c r="Q2165" s="5"/>
      <c r="R2165" s="5"/>
      <c r="S2165" s="5"/>
      <c r="T2165" s="5"/>
      <c r="U2165" s="5"/>
      <c r="V2165" s="5"/>
      <c r="W2165" s="5"/>
      <c r="X2165" s="5"/>
      <c r="Y2165" s="5"/>
      <c r="Z2165" s="5"/>
      <c r="AA2165" s="5"/>
      <c r="AB2165" s="5"/>
      <c r="AC2165" s="5"/>
      <c r="AD2165" s="5"/>
      <c r="AE2165" s="5"/>
      <c r="AF2165" s="5"/>
      <c r="AG2165" s="5"/>
    </row>
    <row r="2166" spans="1:33" s="84" customFormat="1" ht="0" hidden="1" customHeight="1" x14ac:dyDescent="0.2">
      <c r="A2166" s="5"/>
      <c r="G2166" s="5"/>
      <c r="H2166" s="5"/>
      <c r="I2166" s="5"/>
      <c r="J2166" s="5"/>
      <c r="K2166" s="5"/>
      <c r="L2166" s="5"/>
      <c r="M2166" s="5"/>
      <c r="N2166" s="5"/>
      <c r="O2166" s="5"/>
      <c r="P2166" s="5"/>
      <c r="Q2166" s="5"/>
      <c r="R2166" s="5"/>
      <c r="S2166" s="5"/>
      <c r="T2166" s="5"/>
      <c r="U2166" s="5"/>
      <c r="V2166" s="5"/>
      <c r="W2166" s="5"/>
      <c r="X2166" s="5"/>
      <c r="Y2166" s="5"/>
      <c r="Z2166" s="5"/>
      <c r="AA2166" s="5"/>
      <c r="AB2166" s="5"/>
      <c r="AC2166" s="5"/>
      <c r="AD2166" s="5"/>
      <c r="AE2166" s="5"/>
      <c r="AF2166" s="5"/>
      <c r="AG2166" s="5"/>
    </row>
    <row r="2167" spans="1:33" s="84" customFormat="1" ht="0" hidden="1" customHeight="1" x14ac:dyDescent="0.2">
      <c r="A2167" s="5"/>
      <c r="G2167" s="5"/>
      <c r="H2167" s="5"/>
      <c r="I2167" s="5"/>
      <c r="J2167" s="5"/>
      <c r="K2167" s="5"/>
      <c r="L2167" s="5"/>
      <c r="M2167" s="5"/>
      <c r="N2167" s="5"/>
      <c r="O2167" s="5"/>
      <c r="P2167" s="5"/>
      <c r="Q2167" s="5"/>
      <c r="R2167" s="5"/>
      <c r="S2167" s="5"/>
      <c r="T2167" s="5"/>
      <c r="U2167" s="5"/>
      <c r="V2167" s="5"/>
      <c r="W2167" s="5"/>
      <c r="X2167" s="5"/>
      <c r="Y2167" s="5"/>
      <c r="Z2167" s="5"/>
      <c r="AA2167" s="5"/>
      <c r="AB2167" s="5"/>
      <c r="AC2167" s="5"/>
      <c r="AD2167" s="5"/>
      <c r="AE2167" s="5"/>
      <c r="AF2167" s="5"/>
      <c r="AG2167" s="5"/>
    </row>
    <row r="2168" spans="1:33" s="84" customFormat="1" ht="0" hidden="1" customHeight="1" x14ac:dyDescent="0.2">
      <c r="A2168" s="5"/>
      <c r="G2168" s="5"/>
      <c r="H2168" s="5"/>
      <c r="I2168" s="5"/>
      <c r="J2168" s="5"/>
      <c r="K2168" s="5"/>
      <c r="L2168" s="5"/>
      <c r="M2168" s="5"/>
      <c r="N2168" s="5"/>
      <c r="O2168" s="5"/>
      <c r="P2168" s="5"/>
      <c r="Q2168" s="5"/>
      <c r="R2168" s="5"/>
      <c r="S2168" s="5"/>
      <c r="T2168" s="5"/>
      <c r="U2168" s="5"/>
      <c r="V2168" s="5"/>
      <c r="W2168" s="5"/>
      <c r="X2168" s="5"/>
      <c r="Y2168" s="5"/>
      <c r="Z2168" s="5"/>
      <c r="AA2168" s="5"/>
      <c r="AB2168" s="5"/>
      <c r="AC2168" s="5"/>
      <c r="AD2168" s="5"/>
      <c r="AE2168" s="5"/>
      <c r="AF2168" s="5"/>
      <c r="AG2168" s="5"/>
    </row>
    <row r="2169" spans="1:33" s="84" customFormat="1" ht="0" hidden="1" customHeight="1" x14ac:dyDescent="0.2">
      <c r="A2169" s="5"/>
      <c r="G2169" s="5"/>
      <c r="H2169" s="5"/>
      <c r="I2169" s="5"/>
      <c r="J2169" s="5"/>
      <c r="K2169" s="5"/>
      <c r="L2169" s="5"/>
      <c r="M2169" s="5"/>
      <c r="N2169" s="5"/>
      <c r="O2169" s="5"/>
      <c r="P2169" s="5"/>
      <c r="Q2169" s="5"/>
      <c r="R2169" s="5"/>
      <c r="S2169" s="5"/>
      <c r="T2169" s="5"/>
      <c r="U2169" s="5"/>
      <c r="V2169" s="5"/>
      <c r="W2169" s="5"/>
      <c r="X2169" s="5"/>
      <c r="Y2169" s="5"/>
      <c r="Z2169" s="5"/>
      <c r="AA2169" s="5"/>
      <c r="AB2169" s="5"/>
      <c r="AC2169" s="5"/>
      <c r="AD2169" s="5"/>
      <c r="AE2169" s="5"/>
      <c r="AF2169" s="5"/>
      <c r="AG2169" s="5"/>
    </row>
    <row r="2170" spans="1:33" s="84" customFormat="1" ht="0" hidden="1" customHeight="1" x14ac:dyDescent="0.2">
      <c r="A2170" s="5"/>
      <c r="G2170" s="5"/>
      <c r="H2170" s="5"/>
      <c r="I2170" s="5"/>
      <c r="J2170" s="5"/>
      <c r="K2170" s="5"/>
      <c r="L2170" s="5"/>
      <c r="M2170" s="5"/>
      <c r="N2170" s="5"/>
      <c r="O2170" s="5"/>
      <c r="P2170" s="5"/>
      <c r="Q2170" s="5"/>
      <c r="R2170" s="5"/>
      <c r="S2170" s="5"/>
      <c r="T2170" s="5"/>
      <c r="U2170" s="5"/>
      <c r="V2170" s="5"/>
      <c r="W2170" s="5"/>
      <c r="X2170" s="5"/>
      <c r="Y2170" s="5"/>
      <c r="Z2170" s="5"/>
      <c r="AA2170" s="5"/>
      <c r="AB2170" s="5"/>
      <c r="AC2170" s="5"/>
      <c r="AD2170" s="5"/>
      <c r="AE2170" s="5"/>
      <c r="AF2170" s="5"/>
      <c r="AG2170" s="5"/>
    </row>
    <row r="2171" spans="1:33" s="84" customFormat="1" ht="0" hidden="1" customHeight="1" x14ac:dyDescent="0.2">
      <c r="A2171" s="5"/>
      <c r="G2171" s="5"/>
      <c r="H2171" s="5"/>
      <c r="I2171" s="5"/>
      <c r="J2171" s="5"/>
      <c r="K2171" s="5"/>
      <c r="L2171" s="5"/>
      <c r="M2171" s="5"/>
      <c r="N2171" s="5"/>
      <c r="O2171" s="5"/>
      <c r="P2171" s="5"/>
      <c r="Q2171" s="5"/>
      <c r="R2171" s="5"/>
      <c r="S2171" s="5"/>
      <c r="T2171" s="5"/>
      <c r="U2171" s="5"/>
      <c r="V2171" s="5"/>
      <c r="W2171" s="5"/>
      <c r="X2171" s="5"/>
      <c r="Y2171" s="5"/>
      <c r="Z2171" s="5"/>
      <c r="AA2171" s="5"/>
      <c r="AB2171" s="5"/>
      <c r="AC2171" s="5"/>
      <c r="AD2171" s="5"/>
      <c r="AE2171" s="5"/>
      <c r="AF2171" s="5"/>
      <c r="AG2171" s="5"/>
    </row>
    <row r="2172" spans="1:33" s="84" customFormat="1" ht="0" hidden="1" customHeight="1" x14ac:dyDescent="0.2">
      <c r="A2172" s="5"/>
      <c r="G2172" s="5"/>
      <c r="H2172" s="5"/>
      <c r="I2172" s="5"/>
      <c r="J2172" s="5"/>
      <c r="K2172" s="5"/>
      <c r="L2172" s="5"/>
      <c r="M2172" s="5"/>
      <c r="N2172" s="5"/>
      <c r="O2172" s="5"/>
      <c r="P2172" s="5"/>
      <c r="Q2172" s="5"/>
      <c r="R2172" s="5"/>
      <c r="S2172" s="5"/>
      <c r="T2172" s="5"/>
      <c r="U2172" s="5"/>
      <c r="V2172" s="5"/>
      <c r="W2172" s="5"/>
      <c r="X2172" s="5"/>
      <c r="Y2172" s="5"/>
      <c r="Z2172" s="5"/>
      <c r="AA2172" s="5"/>
      <c r="AB2172" s="5"/>
      <c r="AC2172" s="5"/>
      <c r="AD2172" s="5"/>
      <c r="AE2172" s="5"/>
      <c r="AF2172" s="5"/>
      <c r="AG2172" s="5"/>
    </row>
    <row r="2173" spans="1:33" s="84" customFormat="1" ht="0" hidden="1" customHeight="1" x14ac:dyDescent="0.2">
      <c r="A2173" s="5"/>
      <c r="G2173" s="5"/>
      <c r="H2173" s="5"/>
      <c r="I2173" s="5"/>
      <c r="J2173" s="5"/>
      <c r="K2173" s="5"/>
      <c r="L2173" s="5"/>
      <c r="M2173" s="5"/>
      <c r="N2173" s="5"/>
      <c r="O2173" s="5"/>
      <c r="P2173" s="5"/>
      <c r="Q2173" s="5"/>
      <c r="R2173" s="5"/>
      <c r="S2173" s="5"/>
      <c r="T2173" s="5"/>
      <c r="U2173" s="5"/>
      <c r="V2173" s="5"/>
      <c r="W2173" s="5"/>
      <c r="X2173" s="5"/>
      <c r="Y2173" s="5"/>
      <c r="Z2173" s="5"/>
      <c r="AA2173" s="5"/>
      <c r="AB2173" s="5"/>
      <c r="AC2173" s="5"/>
      <c r="AD2173" s="5"/>
      <c r="AE2173" s="5"/>
      <c r="AF2173" s="5"/>
      <c r="AG2173" s="5"/>
    </row>
    <row r="2174" spans="1:33" s="84" customFormat="1" ht="0" hidden="1" customHeight="1" x14ac:dyDescent="0.2">
      <c r="A2174" s="5"/>
      <c r="G2174" s="5"/>
      <c r="H2174" s="5"/>
      <c r="I2174" s="5"/>
      <c r="J2174" s="5"/>
      <c r="K2174" s="5"/>
      <c r="L2174" s="5"/>
      <c r="M2174" s="5"/>
      <c r="N2174" s="5"/>
      <c r="O2174" s="5"/>
      <c r="P2174" s="5"/>
      <c r="Q2174" s="5"/>
      <c r="R2174" s="5"/>
      <c r="S2174" s="5"/>
      <c r="T2174" s="5"/>
      <c r="U2174" s="5"/>
      <c r="V2174" s="5"/>
      <c r="W2174" s="5"/>
      <c r="X2174" s="5"/>
      <c r="Y2174" s="5"/>
      <c r="Z2174" s="5"/>
      <c r="AA2174" s="5"/>
      <c r="AB2174" s="5"/>
      <c r="AC2174" s="5"/>
      <c r="AD2174" s="5"/>
      <c r="AE2174" s="5"/>
      <c r="AF2174" s="5"/>
      <c r="AG2174" s="5"/>
    </row>
    <row r="2175" spans="1:33" s="84" customFormat="1" ht="0" hidden="1" customHeight="1" x14ac:dyDescent="0.2">
      <c r="A2175" s="5"/>
      <c r="G2175" s="5"/>
      <c r="H2175" s="5"/>
      <c r="I2175" s="5"/>
      <c r="J2175" s="5"/>
      <c r="K2175" s="5"/>
      <c r="L2175" s="5"/>
      <c r="M2175" s="5"/>
      <c r="N2175" s="5"/>
      <c r="O2175" s="5"/>
      <c r="P2175" s="5"/>
      <c r="Q2175" s="5"/>
      <c r="R2175" s="5"/>
      <c r="S2175" s="5"/>
      <c r="T2175" s="5"/>
      <c r="U2175" s="5"/>
      <c r="V2175" s="5"/>
      <c r="W2175" s="5"/>
      <c r="X2175" s="5"/>
      <c r="Y2175" s="5"/>
      <c r="Z2175" s="5"/>
      <c r="AA2175" s="5"/>
      <c r="AB2175" s="5"/>
      <c r="AC2175" s="5"/>
      <c r="AD2175" s="5"/>
      <c r="AE2175" s="5"/>
      <c r="AF2175" s="5"/>
      <c r="AG2175" s="5"/>
    </row>
    <row r="2176" spans="1:33" s="84" customFormat="1" ht="0" hidden="1" customHeight="1" x14ac:dyDescent="0.2">
      <c r="A2176" s="5"/>
      <c r="G2176" s="5"/>
      <c r="H2176" s="5"/>
      <c r="I2176" s="5"/>
      <c r="J2176" s="5"/>
      <c r="K2176" s="5"/>
      <c r="L2176" s="5"/>
      <c r="M2176" s="5"/>
      <c r="N2176" s="5"/>
      <c r="O2176" s="5"/>
      <c r="P2176" s="5"/>
      <c r="Q2176" s="5"/>
      <c r="R2176" s="5"/>
      <c r="S2176" s="5"/>
      <c r="T2176" s="5"/>
      <c r="U2176" s="5"/>
      <c r="V2176" s="5"/>
      <c r="W2176" s="5"/>
      <c r="X2176" s="5"/>
      <c r="Y2176" s="5"/>
      <c r="Z2176" s="5"/>
      <c r="AA2176" s="5"/>
      <c r="AB2176" s="5"/>
      <c r="AC2176" s="5"/>
      <c r="AD2176" s="5"/>
      <c r="AE2176" s="5"/>
      <c r="AF2176" s="5"/>
      <c r="AG2176" s="5"/>
    </row>
    <row r="2177" spans="1:33" s="84" customFormat="1" ht="0" hidden="1" customHeight="1" x14ac:dyDescent="0.2">
      <c r="A2177" s="5"/>
      <c r="G2177" s="5"/>
      <c r="H2177" s="5"/>
      <c r="I2177" s="5"/>
      <c r="J2177" s="5"/>
      <c r="K2177" s="5"/>
      <c r="L2177" s="5"/>
      <c r="M2177" s="5"/>
      <c r="N2177" s="5"/>
      <c r="O2177" s="5"/>
      <c r="P2177" s="5"/>
      <c r="Q2177" s="5"/>
      <c r="R2177" s="5"/>
      <c r="S2177" s="5"/>
      <c r="T2177" s="5"/>
      <c r="U2177" s="5"/>
      <c r="V2177" s="5"/>
      <c r="W2177" s="5"/>
      <c r="X2177" s="5"/>
      <c r="Y2177" s="5"/>
      <c r="Z2177" s="5"/>
      <c r="AA2177" s="5"/>
      <c r="AB2177" s="5"/>
      <c r="AC2177" s="5"/>
      <c r="AD2177" s="5"/>
      <c r="AE2177" s="5"/>
      <c r="AF2177" s="5"/>
      <c r="AG2177" s="5"/>
    </row>
    <row r="2178" spans="1:33" s="84" customFormat="1" ht="0" hidden="1" customHeight="1" x14ac:dyDescent="0.2">
      <c r="A2178" s="5"/>
      <c r="G2178" s="5"/>
      <c r="H2178" s="5"/>
      <c r="I2178" s="5"/>
      <c r="J2178" s="5"/>
      <c r="K2178" s="5"/>
      <c r="L2178" s="5"/>
      <c r="M2178" s="5"/>
      <c r="N2178" s="5"/>
      <c r="O2178" s="5"/>
      <c r="P2178" s="5"/>
      <c r="Q2178" s="5"/>
      <c r="R2178" s="5"/>
      <c r="S2178" s="5"/>
      <c r="T2178" s="5"/>
      <c r="U2178" s="5"/>
      <c r="V2178" s="5"/>
      <c r="W2178" s="5"/>
      <c r="X2178" s="5"/>
      <c r="Y2178" s="5"/>
      <c r="Z2178" s="5"/>
      <c r="AA2178" s="5"/>
      <c r="AB2178" s="5"/>
      <c r="AC2178" s="5"/>
      <c r="AD2178" s="5"/>
      <c r="AE2178" s="5"/>
      <c r="AF2178" s="5"/>
      <c r="AG2178" s="5"/>
    </row>
    <row r="2179" spans="1:33" s="84" customFormat="1" ht="0" hidden="1" customHeight="1" x14ac:dyDescent="0.2">
      <c r="A2179" s="5"/>
      <c r="G2179" s="5"/>
      <c r="H2179" s="5"/>
      <c r="I2179" s="5"/>
      <c r="J2179" s="5"/>
      <c r="K2179" s="5"/>
      <c r="L2179" s="5"/>
      <c r="M2179" s="5"/>
      <c r="N2179" s="5"/>
      <c r="O2179" s="5"/>
      <c r="P2179" s="5"/>
      <c r="Q2179" s="5"/>
      <c r="R2179" s="5"/>
      <c r="S2179" s="5"/>
      <c r="T2179" s="5"/>
      <c r="U2179" s="5"/>
      <c r="V2179" s="5"/>
      <c r="W2179" s="5"/>
      <c r="X2179" s="5"/>
      <c r="Y2179" s="5"/>
      <c r="Z2179" s="5"/>
      <c r="AA2179" s="5"/>
      <c r="AB2179" s="5"/>
      <c r="AC2179" s="5"/>
      <c r="AD2179" s="5"/>
      <c r="AE2179" s="5"/>
      <c r="AF2179" s="5"/>
      <c r="AG2179" s="5"/>
    </row>
    <row r="2180" spans="1:33" s="84" customFormat="1" ht="0" hidden="1" customHeight="1" x14ac:dyDescent="0.2">
      <c r="A2180" s="5"/>
      <c r="G2180" s="5"/>
      <c r="H2180" s="5"/>
      <c r="I2180" s="5"/>
      <c r="J2180" s="5"/>
      <c r="K2180" s="5"/>
      <c r="L2180" s="5"/>
      <c r="M2180" s="5"/>
      <c r="N2180" s="5"/>
      <c r="O2180" s="5"/>
      <c r="P2180" s="5"/>
      <c r="Q2180" s="5"/>
      <c r="R2180" s="5"/>
      <c r="S2180" s="5"/>
      <c r="T2180" s="5"/>
      <c r="U2180" s="5"/>
      <c r="V2180" s="5"/>
      <c r="W2180" s="5"/>
      <c r="X2180" s="5"/>
      <c r="Y2180" s="5"/>
      <c r="Z2180" s="5"/>
      <c r="AA2180" s="5"/>
      <c r="AB2180" s="5"/>
      <c r="AC2180" s="5"/>
      <c r="AD2180" s="5"/>
      <c r="AE2180" s="5"/>
      <c r="AF2180" s="5"/>
      <c r="AG2180" s="5"/>
    </row>
    <row r="2181" spans="1:33" s="84" customFormat="1" ht="0" hidden="1" customHeight="1" x14ac:dyDescent="0.2">
      <c r="A2181" s="5"/>
      <c r="G2181" s="5"/>
      <c r="H2181" s="5"/>
      <c r="I2181" s="5"/>
      <c r="J2181" s="5"/>
      <c r="K2181" s="5"/>
      <c r="L2181" s="5"/>
      <c r="M2181" s="5"/>
      <c r="N2181" s="5"/>
      <c r="O2181" s="5"/>
      <c r="P2181" s="5"/>
      <c r="Q2181" s="5"/>
      <c r="R2181" s="5"/>
      <c r="S2181" s="5"/>
      <c r="T2181" s="5"/>
      <c r="U2181" s="5"/>
      <c r="V2181" s="5"/>
      <c r="W2181" s="5"/>
      <c r="X2181" s="5"/>
      <c r="Y2181" s="5"/>
      <c r="Z2181" s="5"/>
      <c r="AA2181" s="5"/>
      <c r="AB2181" s="5"/>
      <c r="AC2181" s="5"/>
      <c r="AD2181" s="5"/>
      <c r="AE2181" s="5"/>
      <c r="AF2181" s="5"/>
      <c r="AG2181" s="5"/>
    </row>
    <row r="2182" spans="1:33" s="84" customFormat="1" ht="0" hidden="1" customHeight="1" x14ac:dyDescent="0.2">
      <c r="A2182" s="5"/>
      <c r="G2182" s="5"/>
      <c r="H2182" s="5"/>
      <c r="I2182" s="5"/>
      <c r="J2182" s="5"/>
      <c r="K2182" s="5"/>
      <c r="L2182" s="5"/>
      <c r="M2182" s="5"/>
      <c r="N2182" s="5"/>
      <c r="O2182" s="5"/>
      <c r="P2182" s="5"/>
      <c r="Q2182" s="5"/>
      <c r="R2182" s="5"/>
      <c r="S2182" s="5"/>
      <c r="T2182" s="5"/>
      <c r="U2182" s="5"/>
      <c r="V2182" s="5"/>
      <c r="W2182" s="5"/>
      <c r="X2182" s="5"/>
      <c r="Y2182" s="5"/>
      <c r="Z2182" s="5"/>
      <c r="AA2182" s="5"/>
      <c r="AB2182" s="5"/>
      <c r="AC2182" s="5"/>
      <c r="AD2182" s="5"/>
      <c r="AE2182" s="5"/>
      <c r="AF2182" s="5"/>
      <c r="AG2182" s="5"/>
    </row>
    <row r="2183" spans="1:33" s="84" customFormat="1" ht="0" hidden="1" customHeight="1" x14ac:dyDescent="0.2">
      <c r="A2183" s="5"/>
      <c r="G2183" s="5"/>
      <c r="H2183" s="5"/>
      <c r="I2183" s="5"/>
      <c r="J2183" s="5"/>
      <c r="K2183" s="5"/>
      <c r="L2183" s="5"/>
      <c r="M2183" s="5"/>
      <c r="N2183" s="5"/>
      <c r="O2183" s="5"/>
      <c r="P2183" s="5"/>
      <c r="Q2183" s="5"/>
      <c r="R2183" s="5"/>
      <c r="S2183" s="5"/>
      <c r="T2183" s="5"/>
      <c r="U2183" s="5"/>
      <c r="V2183" s="5"/>
      <c r="W2183" s="5"/>
      <c r="X2183" s="5"/>
      <c r="Y2183" s="5"/>
      <c r="Z2183" s="5"/>
      <c r="AA2183" s="5"/>
      <c r="AB2183" s="5"/>
      <c r="AC2183" s="5"/>
      <c r="AD2183" s="5"/>
      <c r="AE2183" s="5"/>
      <c r="AF2183" s="5"/>
      <c r="AG2183" s="5"/>
    </row>
    <row r="2184" spans="1:33" s="84" customFormat="1" ht="0" hidden="1" customHeight="1" x14ac:dyDescent="0.2">
      <c r="A2184" s="5"/>
      <c r="G2184" s="5"/>
      <c r="H2184" s="5"/>
      <c r="I2184" s="5"/>
      <c r="J2184" s="5"/>
      <c r="K2184" s="5"/>
      <c r="L2184" s="5"/>
      <c r="M2184" s="5"/>
      <c r="N2184" s="5"/>
      <c r="O2184" s="5"/>
      <c r="P2184" s="5"/>
      <c r="Q2184" s="5"/>
      <c r="R2184" s="5"/>
      <c r="S2184" s="5"/>
      <c r="T2184" s="5"/>
      <c r="U2184" s="5"/>
      <c r="V2184" s="5"/>
      <c r="W2184" s="5"/>
      <c r="X2184" s="5"/>
      <c r="Y2184" s="5"/>
      <c r="Z2184" s="5"/>
      <c r="AA2184" s="5"/>
      <c r="AB2184" s="5"/>
      <c r="AC2184" s="5"/>
      <c r="AD2184" s="5"/>
      <c r="AE2184" s="5"/>
      <c r="AF2184" s="5"/>
      <c r="AG2184" s="5"/>
    </row>
    <row r="2185" spans="1:33" s="84" customFormat="1" ht="0" hidden="1" customHeight="1" x14ac:dyDescent="0.2">
      <c r="A2185" s="5"/>
      <c r="G2185" s="5"/>
      <c r="H2185" s="5"/>
      <c r="I2185" s="5"/>
      <c r="J2185" s="5"/>
      <c r="K2185" s="5"/>
      <c r="L2185" s="5"/>
      <c r="M2185" s="5"/>
      <c r="N2185" s="5"/>
      <c r="O2185" s="5"/>
      <c r="P2185" s="5"/>
      <c r="Q2185" s="5"/>
      <c r="R2185" s="5"/>
      <c r="S2185" s="5"/>
      <c r="T2185" s="5"/>
      <c r="U2185" s="5"/>
      <c r="V2185" s="5"/>
      <c r="W2185" s="5"/>
      <c r="X2185" s="5"/>
      <c r="Y2185" s="5"/>
      <c r="Z2185" s="5"/>
      <c r="AA2185" s="5"/>
      <c r="AB2185" s="5"/>
      <c r="AC2185" s="5"/>
      <c r="AD2185" s="5"/>
      <c r="AE2185" s="5"/>
      <c r="AF2185" s="5"/>
      <c r="AG2185" s="5"/>
    </row>
  </sheetData>
  <mergeCells count="23">
    <mergeCell ref="B1:H3"/>
    <mergeCell ref="B74:K75"/>
    <mergeCell ref="D19:E19"/>
    <mergeCell ref="B20:G20"/>
    <mergeCell ref="K20:M20"/>
    <mergeCell ref="B18:G18"/>
    <mergeCell ref="H18:R18"/>
    <mergeCell ref="J4:K4"/>
    <mergeCell ref="E6:F6"/>
    <mergeCell ref="C5:E5"/>
    <mergeCell ref="G5:H5"/>
    <mergeCell ref="I5:J5"/>
    <mergeCell ref="B8:J8"/>
    <mergeCell ref="B9:J10"/>
    <mergeCell ref="B11:J12"/>
    <mergeCell ref="B14:C14"/>
    <mergeCell ref="B15:J16"/>
    <mergeCell ref="Q20:R20"/>
    <mergeCell ref="F65:M65"/>
    <mergeCell ref="F67:M67"/>
    <mergeCell ref="B73:K73"/>
    <mergeCell ref="F69:M69"/>
    <mergeCell ref="F71:M71"/>
  </mergeCells>
  <hyperlinks>
    <hyperlink ref="H20" location="'Muestra Control Interno'!E64" display="¥" xr:uid="{00000000-0004-0000-0800-000000000000}"/>
    <hyperlink ref="J20" location="'Muestra Control Interno'!E64" display="¥" xr:uid="{00000000-0004-0000-0800-000001000000}"/>
    <hyperlink ref="N20" location="'Muestra Control Interno'!E66" display="ⱴ" xr:uid="{00000000-0004-0000-0800-000002000000}"/>
    <hyperlink ref="O20" location="'Muestra Control Interno'!E68" display="☼" xr:uid="{00000000-0004-0000-0800-000003000000}"/>
    <hyperlink ref="P20" location="'Muestra Control Interno'!E70" display="^" xr:uid="{00000000-0004-0000-0800-000004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132"/>
  <sheetViews>
    <sheetView showGridLines="0" topLeftCell="G1" workbookViewId="0">
      <selection activeCell="L3" sqref="L3"/>
    </sheetView>
  </sheetViews>
  <sheetFormatPr baseColWidth="10" defaultColWidth="0" defaultRowHeight="0" customHeight="1" zeroHeight="1" x14ac:dyDescent="0.2"/>
  <cols>
    <col min="1" max="1" width="2.7109375" style="5" customWidth="1"/>
    <col min="2" max="2" width="22.5703125" style="84" customWidth="1"/>
    <col min="3" max="3" width="33.5703125" style="84" customWidth="1"/>
    <col min="4" max="4" width="30.85546875" style="84" customWidth="1"/>
    <col min="5" max="5" width="13.5703125" style="84" customWidth="1"/>
    <col min="6" max="7" width="17" style="84" customWidth="1"/>
    <col min="8" max="12" width="17" style="5" customWidth="1"/>
    <col min="13" max="14" width="13.5703125" style="5" customWidth="1"/>
    <col min="15" max="15" width="18" style="5" customWidth="1"/>
    <col min="16" max="16" width="13.5703125" style="5" customWidth="1"/>
    <col min="17" max="17" width="16" style="5" customWidth="1"/>
    <col min="18" max="20" width="13.5703125" style="5" customWidth="1"/>
    <col min="21" max="22" width="12.7109375" style="5" customWidth="1"/>
    <col min="23" max="23" width="1.7109375" style="5" hidden="1" customWidth="1"/>
    <col min="24" max="25" width="12.7109375" style="5" hidden="1" customWidth="1"/>
    <col min="26" max="26" width="1.7109375" style="5" hidden="1" customWidth="1"/>
    <col min="27" max="28" width="12.7109375" style="5" hidden="1" customWidth="1"/>
    <col min="29" max="29" width="1.7109375" style="5" hidden="1" customWidth="1"/>
    <col min="30" max="32" width="12.7109375" style="5" hidden="1" customWidth="1"/>
    <col min="33" max="33" width="1.7109375" style="5" hidden="1" customWidth="1"/>
    <col min="34" max="34" width="31.85546875" style="5" hidden="1" customWidth="1"/>
    <col min="35" max="35" width="0" style="5" hidden="1" customWidth="1"/>
    <col min="36" max="16384" width="11.42578125" style="5" hidden="1"/>
  </cols>
  <sheetData>
    <row r="1" spans="2:33" s="446" customFormat="1" ht="27.75" customHeight="1" x14ac:dyDescent="0.25">
      <c r="B1" s="536" t="s">
        <v>347</v>
      </c>
      <c r="C1" s="536"/>
      <c r="D1" s="536"/>
      <c r="E1" s="536"/>
      <c r="F1" s="536"/>
      <c r="G1" s="536"/>
      <c r="H1" s="536"/>
      <c r="I1" s="536"/>
      <c r="J1" s="536"/>
      <c r="K1" s="494" t="s">
        <v>485</v>
      </c>
      <c r="L1" s="492" t="s">
        <v>495</v>
      </c>
    </row>
    <row r="2" spans="2:33" s="446" customFormat="1" ht="27.75" customHeight="1" x14ac:dyDescent="0.25">
      <c r="B2" s="536"/>
      <c r="C2" s="536"/>
      <c r="D2" s="536"/>
      <c r="E2" s="536"/>
      <c r="F2" s="536"/>
      <c r="G2" s="536"/>
      <c r="H2" s="536"/>
      <c r="I2" s="536"/>
      <c r="J2" s="536"/>
      <c r="K2" s="494" t="s">
        <v>486</v>
      </c>
      <c r="L2" s="492">
        <v>1</v>
      </c>
    </row>
    <row r="3" spans="2:33" s="446" customFormat="1" ht="27.75" customHeight="1" x14ac:dyDescent="0.25">
      <c r="B3" s="536"/>
      <c r="C3" s="536"/>
      <c r="D3" s="536"/>
      <c r="E3" s="536"/>
      <c r="F3" s="536"/>
      <c r="G3" s="536"/>
      <c r="H3" s="536"/>
      <c r="I3" s="536"/>
      <c r="J3" s="536"/>
      <c r="K3" s="494" t="s">
        <v>499</v>
      </c>
      <c r="L3" s="493">
        <v>44573</v>
      </c>
    </row>
    <row r="4" spans="2:33" ht="15" customHeight="1" thickBot="1" x14ac:dyDescent="0.25">
      <c r="B4" s="5"/>
      <c r="C4" s="5"/>
      <c r="D4" s="5"/>
      <c r="E4" s="5"/>
      <c r="F4" s="5"/>
      <c r="G4" s="5"/>
      <c r="J4" s="551"/>
      <c r="K4" s="551"/>
      <c r="L4" s="91"/>
    </row>
    <row r="5" spans="2:33" s="14" customFormat="1" ht="24" customHeight="1" thickBot="1" x14ac:dyDescent="0.3">
      <c r="B5" s="742" t="s">
        <v>8</v>
      </c>
      <c r="C5" s="716"/>
      <c r="D5" s="86" t="s">
        <v>9</v>
      </c>
      <c r="E5" s="86"/>
      <c r="F5" s="86"/>
      <c r="G5" s="302"/>
      <c r="H5" s="715" t="s">
        <v>10</v>
      </c>
      <c r="I5" s="716"/>
      <c r="J5" s="630" t="s">
        <v>11</v>
      </c>
      <c r="K5" s="630"/>
      <c r="L5" s="631"/>
      <c r="M5" s="276"/>
      <c r="N5" s="276"/>
      <c r="O5" s="11"/>
      <c r="P5" s="11"/>
      <c r="Q5" s="12"/>
      <c r="R5" s="13"/>
      <c r="S5" s="12"/>
      <c r="T5" s="11"/>
      <c r="U5" s="11"/>
      <c r="V5" s="11"/>
      <c r="W5" s="11"/>
      <c r="Z5" s="11"/>
      <c r="AC5" s="11"/>
      <c r="AG5" s="11"/>
    </row>
    <row r="6" spans="2:33" s="23" customFormat="1" ht="24" customHeight="1" thickBot="1" x14ac:dyDescent="0.3">
      <c r="B6" s="742" t="s">
        <v>12</v>
      </c>
      <c r="C6" s="716"/>
      <c r="D6" s="303" t="s">
        <v>13</v>
      </c>
      <c r="E6" s="93" t="s">
        <v>14</v>
      </c>
      <c r="F6" s="713" t="s">
        <v>13</v>
      </c>
      <c r="G6" s="714"/>
      <c r="H6" s="152" t="s">
        <v>0</v>
      </c>
      <c r="I6" s="277" t="s">
        <v>15</v>
      </c>
      <c r="J6" s="126" t="s">
        <v>16</v>
      </c>
      <c r="K6" s="444"/>
      <c r="L6" s="153" t="s">
        <v>482</v>
      </c>
      <c r="M6" s="276"/>
      <c r="N6" s="276"/>
      <c r="O6" s="22"/>
      <c r="P6" s="12"/>
      <c r="Q6" s="12"/>
      <c r="R6" s="11"/>
      <c r="S6" s="11"/>
      <c r="T6" s="11"/>
      <c r="W6" s="11"/>
      <c r="Z6" s="11"/>
      <c r="AC6" s="11"/>
      <c r="AG6" s="11"/>
    </row>
    <row r="7" spans="2:33" s="23" customFormat="1" ht="14.25" customHeight="1" thickBot="1" x14ac:dyDescent="0.3">
      <c r="B7" s="24"/>
      <c r="C7" s="25"/>
      <c r="D7" s="25"/>
      <c r="E7" s="25"/>
      <c r="F7" s="25"/>
      <c r="G7" s="26"/>
      <c r="H7" s="25"/>
      <c r="I7" s="25"/>
      <c r="J7" s="27"/>
      <c r="K7" s="27"/>
      <c r="L7" s="29"/>
      <c r="M7" s="276"/>
      <c r="N7" s="276"/>
      <c r="O7" s="22"/>
      <c r="P7" s="12"/>
      <c r="Q7" s="276"/>
      <c r="R7" s="11"/>
      <c r="S7" s="11"/>
      <c r="T7" s="11"/>
      <c r="W7" s="11"/>
      <c r="Z7" s="11"/>
      <c r="AC7" s="11"/>
      <c r="AG7" s="11"/>
    </row>
    <row r="8" spans="2:33" ht="22.5" customHeight="1" x14ac:dyDescent="0.2">
      <c r="B8" s="627"/>
      <c r="C8" s="628"/>
      <c r="D8" s="628"/>
      <c r="E8" s="628"/>
      <c r="F8" s="628"/>
      <c r="G8" s="628"/>
      <c r="H8" s="628"/>
      <c r="I8" s="628"/>
      <c r="J8" s="628"/>
      <c r="K8" s="628"/>
      <c r="L8" s="629"/>
      <c r="M8" s="276"/>
      <c r="N8" s="276"/>
      <c r="O8" s="22"/>
      <c r="P8" s="12"/>
      <c r="Q8" s="276"/>
    </row>
    <row r="9" spans="2:33" ht="14.25" customHeight="1" thickBot="1" x14ac:dyDescent="0.25">
      <c r="B9" s="646"/>
      <c r="C9" s="647"/>
      <c r="D9" s="647"/>
      <c r="E9" s="647"/>
      <c r="F9" s="647"/>
      <c r="G9" s="647"/>
      <c r="H9" s="647"/>
      <c r="I9" s="647"/>
      <c r="J9" s="647"/>
      <c r="K9" s="647"/>
      <c r="L9" s="717"/>
      <c r="M9" s="276"/>
      <c r="N9" s="276"/>
      <c r="O9" s="22"/>
      <c r="P9" s="12"/>
      <c r="Q9" s="276"/>
    </row>
    <row r="10" spans="2:33" ht="18" customHeight="1" thickBot="1" x14ac:dyDescent="0.3">
      <c r="B10" s="269"/>
      <c r="C10" s="736" t="s">
        <v>348</v>
      </c>
      <c r="D10" s="737"/>
      <c r="E10" s="743" t="s">
        <v>349</v>
      </c>
      <c r="F10" s="744" t="s">
        <v>350</v>
      </c>
      <c r="G10" s="743"/>
      <c r="H10" s="744" t="s">
        <v>351</v>
      </c>
      <c r="I10" s="745"/>
      <c r="J10" s="304"/>
      <c r="K10" s="304"/>
      <c r="L10" s="305" t="s">
        <v>352</v>
      </c>
      <c r="M10" s="276"/>
      <c r="N10" s="276"/>
      <c r="O10" s="306"/>
      <c r="P10" s="307"/>
      <c r="Q10" s="276"/>
    </row>
    <row r="11" spans="2:33" ht="35.25" customHeight="1" x14ac:dyDescent="0.2">
      <c r="B11" s="269"/>
      <c r="C11" s="738" t="s">
        <v>353</v>
      </c>
      <c r="D11" s="739"/>
      <c r="E11" s="740" t="s">
        <v>353</v>
      </c>
      <c r="F11" s="740" t="s">
        <v>354</v>
      </c>
      <c r="G11" s="740"/>
      <c r="H11" s="740" t="s">
        <v>355</v>
      </c>
      <c r="I11" s="741"/>
      <c r="J11" s="270"/>
      <c r="K11" s="270"/>
      <c r="L11" s="278"/>
      <c r="M11" s="276"/>
      <c r="N11" s="276"/>
      <c r="O11" s="22"/>
      <c r="P11" s="12"/>
      <c r="Q11" s="276"/>
    </row>
    <row r="12" spans="2:33" ht="24" customHeight="1" x14ac:dyDescent="0.2">
      <c r="B12" s="269"/>
      <c r="C12" s="718" t="s">
        <v>356</v>
      </c>
      <c r="D12" s="719"/>
      <c r="E12" s="720" t="s">
        <v>356</v>
      </c>
      <c r="F12" s="720" t="s">
        <v>357</v>
      </c>
      <c r="G12" s="720"/>
      <c r="H12" s="720" t="s">
        <v>358</v>
      </c>
      <c r="I12" s="721"/>
      <c r="J12" s="270"/>
      <c r="K12" s="270"/>
      <c r="L12" s="278"/>
      <c r="M12" s="276"/>
      <c r="N12" s="276"/>
      <c r="O12" s="22"/>
      <c r="P12" s="12"/>
      <c r="Q12" s="276"/>
    </row>
    <row r="13" spans="2:33" ht="35.25" customHeight="1" x14ac:dyDescent="0.2">
      <c r="B13" s="269"/>
      <c r="C13" s="718" t="s">
        <v>359</v>
      </c>
      <c r="D13" s="719"/>
      <c r="E13" s="720" t="s">
        <v>359</v>
      </c>
      <c r="F13" s="720" t="s">
        <v>360</v>
      </c>
      <c r="G13" s="720"/>
      <c r="H13" s="720" t="s">
        <v>361</v>
      </c>
      <c r="I13" s="721"/>
      <c r="J13" s="270"/>
      <c r="K13" s="270"/>
      <c r="L13" s="278"/>
      <c r="M13" s="276"/>
      <c r="N13" s="276"/>
      <c r="O13" s="22"/>
      <c r="P13" s="12"/>
      <c r="Q13" s="276"/>
    </row>
    <row r="14" spans="2:33" ht="24" customHeight="1" x14ac:dyDescent="0.2">
      <c r="B14" s="269"/>
      <c r="C14" s="718" t="s">
        <v>362</v>
      </c>
      <c r="D14" s="719"/>
      <c r="E14" s="720" t="s">
        <v>362</v>
      </c>
      <c r="F14" s="720" t="s">
        <v>363</v>
      </c>
      <c r="G14" s="720"/>
      <c r="H14" s="720" t="s">
        <v>364</v>
      </c>
      <c r="I14" s="721"/>
      <c r="J14" s="270"/>
      <c r="K14" s="270"/>
      <c r="L14" s="278"/>
      <c r="M14" s="276"/>
      <c r="N14" s="276"/>
      <c r="O14" s="22"/>
      <c r="P14" s="12"/>
      <c r="Q14" s="276"/>
    </row>
    <row r="15" spans="2:33" ht="35.25" customHeight="1" x14ac:dyDescent="0.2">
      <c r="B15" s="269"/>
      <c r="C15" s="718" t="s">
        <v>484</v>
      </c>
      <c r="D15" s="719"/>
      <c r="E15" s="720" t="s">
        <v>365</v>
      </c>
      <c r="F15" s="720" t="s">
        <v>366</v>
      </c>
      <c r="G15" s="720"/>
      <c r="H15" s="720" t="s">
        <v>367</v>
      </c>
      <c r="I15" s="721"/>
      <c r="J15" s="270"/>
      <c r="K15" s="270"/>
      <c r="L15" s="278"/>
      <c r="M15" s="276"/>
      <c r="N15" s="276"/>
      <c r="O15" s="22"/>
      <c r="P15" s="12"/>
      <c r="Q15" s="276"/>
    </row>
    <row r="16" spans="2:33" ht="24" customHeight="1" thickBot="1" x14ac:dyDescent="0.25">
      <c r="B16" s="269"/>
      <c r="C16" s="722" t="s">
        <v>368</v>
      </c>
      <c r="D16" s="723"/>
      <c r="E16" s="724" t="s">
        <v>369</v>
      </c>
      <c r="F16" s="724" t="s">
        <v>370</v>
      </c>
      <c r="G16" s="724"/>
      <c r="H16" s="724" t="s">
        <v>371</v>
      </c>
      <c r="I16" s="725"/>
      <c r="J16" s="270"/>
      <c r="K16" s="270"/>
      <c r="L16" s="278"/>
      <c r="M16" s="276"/>
      <c r="N16" s="276"/>
      <c r="O16" s="22"/>
      <c r="P16" s="12"/>
      <c r="Q16" s="276"/>
    </row>
    <row r="17" spans="2:21" ht="14.25" customHeight="1" thickBot="1" x14ac:dyDescent="0.25">
      <c r="B17" s="269"/>
      <c r="C17" s="726"/>
      <c r="D17" s="726"/>
      <c r="E17" s="726"/>
      <c r="F17" s="270"/>
      <c r="G17" s="270"/>
      <c r="H17" s="647"/>
      <c r="I17" s="647"/>
      <c r="J17" s="270"/>
      <c r="K17" s="270"/>
      <c r="L17" s="278"/>
      <c r="M17" s="276"/>
      <c r="N17" s="276"/>
      <c r="O17" s="22"/>
      <c r="P17" s="12"/>
      <c r="Q17" s="276"/>
    </row>
    <row r="18" spans="2:21" ht="19.5" customHeight="1" thickBot="1" x14ac:dyDescent="0.25">
      <c r="B18" s="539" t="s">
        <v>291</v>
      </c>
      <c r="C18" s="540"/>
      <c r="D18" s="540"/>
      <c r="E18" s="540"/>
      <c r="F18" s="540"/>
      <c r="G18" s="540"/>
      <c r="H18" s="540"/>
      <c r="I18" s="540"/>
      <c r="J18" s="540"/>
      <c r="K18" s="540"/>
      <c r="L18" s="541"/>
      <c r="M18" s="276"/>
      <c r="N18" s="276"/>
      <c r="O18" s="22"/>
      <c r="P18" s="12"/>
    </row>
    <row r="19" spans="2:21" ht="14.25" customHeight="1" thickBot="1" x14ac:dyDescent="0.25">
      <c r="B19" s="270"/>
      <c r="C19" s="726"/>
      <c r="D19" s="726"/>
      <c r="E19" s="726"/>
      <c r="F19" s="270"/>
      <c r="G19" s="270"/>
      <c r="H19" s="270"/>
      <c r="I19" s="270"/>
      <c r="J19" s="270"/>
      <c r="K19" s="270"/>
      <c r="L19" s="270"/>
      <c r="M19" s="276"/>
      <c r="N19" s="276"/>
      <c r="O19" s="22"/>
      <c r="P19" s="12"/>
      <c r="Q19" s="276"/>
    </row>
    <row r="20" spans="2:21" ht="24.75" customHeight="1" thickBot="1" x14ac:dyDescent="0.25">
      <c r="B20" s="704" t="s">
        <v>372</v>
      </c>
      <c r="C20" s="475" t="s">
        <v>373</v>
      </c>
      <c r="D20" s="465"/>
      <c r="E20" s="736" t="s">
        <v>374</v>
      </c>
      <c r="F20" s="737"/>
      <c r="G20" s="737"/>
      <c r="H20" s="737"/>
      <c r="I20" s="737"/>
      <c r="J20" s="737"/>
      <c r="K20" s="476"/>
      <c r="L20" s="473"/>
      <c r="M20" s="704" t="s">
        <v>375</v>
      </c>
      <c r="N20" s="704" t="s">
        <v>356</v>
      </c>
      <c r="O20" s="733" t="s">
        <v>376</v>
      </c>
      <c r="P20" s="728" t="s">
        <v>377</v>
      </c>
      <c r="Q20" s="618" t="s">
        <v>378</v>
      </c>
      <c r="R20" s="705" t="s">
        <v>379</v>
      </c>
      <c r="S20" s="705" t="s">
        <v>368</v>
      </c>
      <c r="T20" s="705" t="s">
        <v>380</v>
      </c>
    </row>
    <row r="21" spans="2:21" ht="24.75" customHeight="1" thickBot="1" x14ac:dyDescent="0.25">
      <c r="B21" s="735"/>
      <c r="C21" s="472" t="s">
        <v>381</v>
      </c>
      <c r="D21" s="471"/>
      <c r="E21" s="471" t="s">
        <v>2</v>
      </c>
      <c r="F21" s="472" t="s">
        <v>5</v>
      </c>
      <c r="G21" s="472" t="s">
        <v>3</v>
      </c>
      <c r="H21" s="471" t="s">
        <v>4</v>
      </c>
      <c r="I21" s="472" t="s">
        <v>382</v>
      </c>
      <c r="J21" s="473" t="s">
        <v>6</v>
      </c>
      <c r="K21" s="476" t="s">
        <v>447</v>
      </c>
      <c r="L21" s="476" t="s">
        <v>383</v>
      </c>
      <c r="M21" s="735"/>
      <c r="N21" s="735"/>
      <c r="O21" s="734"/>
      <c r="P21" s="729"/>
      <c r="Q21" s="730"/>
      <c r="R21" s="731"/>
      <c r="S21" s="731"/>
      <c r="T21" s="731"/>
    </row>
    <row r="22" spans="2:21" ht="7.5" customHeight="1" thickBot="1" x14ac:dyDescent="0.25">
      <c r="B22" s="270"/>
      <c r="C22" s="308"/>
      <c r="D22" s="308"/>
      <c r="E22" s="308"/>
      <c r="F22" s="270"/>
      <c r="G22" s="270"/>
      <c r="H22" s="270"/>
      <c r="I22" s="270"/>
      <c r="J22" s="270"/>
      <c r="K22" s="270"/>
      <c r="L22" s="270"/>
      <c r="M22" s="276"/>
      <c r="N22" s="276"/>
      <c r="O22" s="22"/>
      <c r="P22" s="12"/>
      <c r="Q22" s="276"/>
    </row>
    <row r="23" spans="2:21" ht="102.75" customHeight="1" x14ac:dyDescent="0.2">
      <c r="B23" s="309">
        <v>1</v>
      </c>
      <c r="C23" s="732" t="s">
        <v>384</v>
      </c>
      <c r="D23" s="732"/>
      <c r="E23" s="310"/>
      <c r="F23" s="310"/>
      <c r="G23" s="310" t="s">
        <v>385</v>
      </c>
      <c r="H23" s="310"/>
      <c r="I23" s="310"/>
      <c r="J23" s="310"/>
      <c r="K23" s="310"/>
      <c r="L23" s="310">
        <v>2</v>
      </c>
      <c r="M23" s="310"/>
      <c r="N23" s="311">
        <v>1</v>
      </c>
      <c r="O23" s="311">
        <v>2</v>
      </c>
      <c r="P23" s="311">
        <v>2</v>
      </c>
      <c r="Q23" s="311">
        <v>2</v>
      </c>
      <c r="R23" s="311">
        <v>2</v>
      </c>
      <c r="S23" s="311">
        <v>1</v>
      </c>
      <c r="T23" s="312" t="s">
        <v>481</v>
      </c>
      <c r="U23" s="202"/>
    </row>
    <row r="24" spans="2:21" ht="152.25" customHeight="1" x14ac:dyDescent="0.2">
      <c r="B24" s="313">
        <v>2</v>
      </c>
      <c r="C24" s="727" t="s">
        <v>299</v>
      </c>
      <c r="D24" s="727"/>
      <c r="E24" s="314" t="s">
        <v>385</v>
      </c>
      <c r="F24" s="314" t="s">
        <v>385</v>
      </c>
      <c r="G24" s="314"/>
      <c r="H24" s="314" t="s">
        <v>385</v>
      </c>
      <c r="I24" s="314" t="s">
        <v>385</v>
      </c>
      <c r="J24" s="314"/>
      <c r="K24" s="314"/>
      <c r="L24" s="314">
        <v>2</v>
      </c>
      <c r="M24" s="314"/>
      <c r="N24" s="315">
        <v>1</v>
      </c>
      <c r="O24" s="315">
        <v>2</v>
      </c>
      <c r="P24" s="315">
        <v>2</v>
      </c>
      <c r="Q24" s="315">
        <v>2</v>
      </c>
      <c r="R24" s="315">
        <v>2</v>
      </c>
      <c r="S24" s="315">
        <v>1</v>
      </c>
      <c r="T24" s="316" t="s">
        <v>481</v>
      </c>
      <c r="U24" s="202"/>
    </row>
    <row r="25" spans="2:21" ht="164.25" customHeight="1" x14ac:dyDescent="0.2">
      <c r="B25" s="313">
        <v>3</v>
      </c>
      <c r="C25" s="727" t="s">
        <v>302</v>
      </c>
      <c r="D25" s="727"/>
      <c r="E25" s="314"/>
      <c r="F25" s="314"/>
      <c r="G25" s="314"/>
      <c r="H25" s="314" t="s">
        <v>385</v>
      </c>
      <c r="I25" s="314" t="s">
        <v>385</v>
      </c>
      <c r="J25" s="314"/>
      <c r="K25" s="314"/>
      <c r="L25" s="314">
        <v>2</v>
      </c>
      <c r="M25" s="314"/>
      <c r="N25" s="315">
        <v>1</v>
      </c>
      <c r="O25" s="315">
        <v>2</v>
      </c>
      <c r="P25" s="315">
        <v>2</v>
      </c>
      <c r="Q25" s="315">
        <v>2</v>
      </c>
      <c r="R25" s="315">
        <v>2</v>
      </c>
      <c r="S25" s="315">
        <v>1</v>
      </c>
      <c r="T25" s="316" t="s">
        <v>481</v>
      </c>
      <c r="U25" s="202"/>
    </row>
    <row r="26" spans="2:21" ht="117.75" customHeight="1" x14ac:dyDescent="0.2">
      <c r="B26" s="313">
        <v>4</v>
      </c>
      <c r="C26" s="727" t="s">
        <v>304</v>
      </c>
      <c r="D26" s="727"/>
      <c r="E26" s="314"/>
      <c r="F26" s="314"/>
      <c r="G26" s="314" t="s">
        <v>385</v>
      </c>
      <c r="H26" s="314"/>
      <c r="I26" s="314"/>
      <c r="J26" s="314"/>
      <c r="K26" s="314"/>
      <c r="L26" s="314">
        <v>2</v>
      </c>
      <c r="M26" s="314"/>
      <c r="N26" s="315">
        <v>1</v>
      </c>
      <c r="O26" s="315">
        <v>2</v>
      </c>
      <c r="P26" s="315">
        <v>2</v>
      </c>
      <c r="Q26" s="315">
        <v>2</v>
      </c>
      <c r="R26" s="315">
        <v>2</v>
      </c>
      <c r="S26" s="315">
        <v>1</v>
      </c>
      <c r="T26" s="316" t="s">
        <v>481</v>
      </c>
      <c r="U26" s="202"/>
    </row>
    <row r="27" spans="2:21" ht="147.75" customHeight="1" x14ac:dyDescent="0.2">
      <c r="B27" s="313">
        <v>5</v>
      </c>
      <c r="C27" s="727" t="s">
        <v>386</v>
      </c>
      <c r="D27" s="727"/>
      <c r="E27" s="314" t="s">
        <v>385</v>
      </c>
      <c r="F27" s="314" t="s">
        <v>385</v>
      </c>
      <c r="G27" s="314"/>
      <c r="H27" s="314"/>
      <c r="I27" s="314"/>
      <c r="J27" s="314" t="s">
        <v>385</v>
      </c>
      <c r="K27" s="314"/>
      <c r="L27" s="314">
        <v>2</v>
      </c>
      <c r="M27" s="314"/>
      <c r="N27" s="315">
        <v>1</v>
      </c>
      <c r="O27" s="315">
        <v>2</v>
      </c>
      <c r="P27" s="315">
        <v>2</v>
      </c>
      <c r="Q27" s="315">
        <v>2</v>
      </c>
      <c r="R27" s="315">
        <v>2</v>
      </c>
      <c r="S27" s="315">
        <v>1</v>
      </c>
      <c r="T27" s="316" t="s">
        <v>481</v>
      </c>
      <c r="U27" s="202"/>
    </row>
    <row r="28" spans="2:21" ht="28.5" customHeight="1" thickBot="1" x14ac:dyDescent="0.25">
      <c r="B28" s="317"/>
      <c r="C28" s="318"/>
      <c r="D28" s="318"/>
      <c r="E28" s="319"/>
      <c r="F28" s="319"/>
      <c r="G28" s="319"/>
      <c r="H28" s="319"/>
      <c r="I28" s="319"/>
      <c r="J28" s="319"/>
      <c r="K28" s="319"/>
      <c r="L28" s="319"/>
      <c r="M28" s="319"/>
      <c r="N28" s="320"/>
      <c r="O28" s="320"/>
      <c r="P28" s="320"/>
      <c r="Q28" s="320"/>
      <c r="R28" s="320"/>
      <c r="S28" s="320"/>
      <c r="T28" s="321"/>
      <c r="U28" s="202"/>
    </row>
    <row r="29" spans="2:21" ht="14.25" x14ac:dyDescent="0.2">
      <c r="B29" s="5"/>
      <c r="C29" s="5"/>
      <c r="D29" s="5"/>
      <c r="E29" s="5"/>
      <c r="F29" s="5"/>
      <c r="G29" s="5"/>
      <c r="H29" s="84"/>
    </row>
    <row r="30" spans="2:21" ht="14.25" x14ac:dyDescent="0.2">
      <c r="B30" s="5"/>
      <c r="C30" s="5"/>
      <c r="D30" s="5"/>
      <c r="E30" s="5"/>
      <c r="F30" s="5"/>
      <c r="G30" s="5"/>
    </row>
    <row r="31" spans="2:21" ht="14.25" x14ac:dyDescent="0.2">
      <c r="B31" s="5"/>
      <c r="C31" s="5"/>
      <c r="D31" s="5"/>
      <c r="E31" s="5"/>
      <c r="F31" s="5"/>
      <c r="G31" s="5"/>
      <c r="H31" s="84"/>
    </row>
    <row r="32" spans="2:21" ht="14.25" x14ac:dyDescent="0.2">
      <c r="B32" s="5"/>
      <c r="C32" s="5"/>
      <c r="D32" s="5"/>
      <c r="E32" s="5"/>
      <c r="F32" s="5"/>
      <c r="G32" s="5"/>
    </row>
    <row r="33" spans="2:8" ht="14.25" x14ac:dyDescent="0.2">
      <c r="B33" s="5"/>
      <c r="C33" s="5"/>
      <c r="D33" s="5"/>
      <c r="E33" s="5"/>
      <c r="F33" s="5"/>
      <c r="G33" s="5"/>
      <c r="H33" s="84"/>
    </row>
    <row r="34" spans="2:8" ht="14.25" x14ac:dyDescent="0.2">
      <c r="B34" s="5"/>
      <c r="C34" s="5"/>
      <c r="D34" s="5"/>
      <c r="E34" s="5"/>
      <c r="F34" s="5"/>
      <c r="G34" s="5"/>
    </row>
    <row r="35" spans="2:8" ht="14.25" x14ac:dyDescent="0.2">
      <c r="B35" s="5"/>
      <c r="C35" s="5"/>
      <c r="D35" s="5"/>
      <c r="E35" s="5"/>
      <c r="F35" s="5"/>
      <c r="G35" s="5"/>
      <c r="H35" s="84"/>
    </row>
    <row r="36" spans="2:8" ht="14.25" x14ac:dyDescent="0.2">
      <c r="B36" s="5"/>
      <c r="C36" s="5"/>
      <c r="D36" s="5"/>
      <c r="E36" s="5"/>
      <c r="F36" s="5"/>
      <c r="G36" s="5"/>
    </row>
    <row r="37" spans="2:8" ht="14.25" x14ac:dyDescent="0.2">
      <c r="B37" s="5"/>
      <c r="C37" s="5"/>
      <c r="D37" s="5"/>
      <c r="E37" s="5"/>
      <c r="F37" s="5"/>
      <c r="G37" s="5"/>
    </row>
    <row r="38" spans="2:8" ht="14.25" x14ac:dyDescent="0.2">
      <c r="B38" s="5"/>
      <c r="C38" s="5"/>
      <c r="D38" s="5"/>
      <c r="E38" s="5"/>
      <c r="F38" s="5"/>
      <c r="G38" s="5"/>
    </row>
    <row r="39" spans="2:8" ht="14.25" x14ac:dyDescent="0.2">
      <c r="B39" s="5"/>
      <c r="C39" s="5"/>
      <c r="D39" s="5"/>
      <c r="E39" s="5"/>
      <c r="F39" s="5"/>
      <c r="G39" s="5"/>
    </row>
    <row r="40" spans="2:8" ht="14.25" x14ac:dyDescent="0.2">
      <c r="B40" s="5"/>
      <c r="C40" s="5"/>
      <c r="D40" s="5"/>
      <c r="E40" s="5"/>
      <c r="F40" s="5"/>
      <c r="G40" s="5"/>
    </row>
    <row r="41" spans="2:8" ht="14.25" x14ac:dyDescent="0.2">
      <c r="B41" s="5"/>
      <c r="C41" s="5"/>
      <c r="D41" s="5"/>
      <c r="E41" s="5"/>
      <c r="F41" s="5"/>
      <c r="G41" s="5"/>
    </row>
    <row r="42" spans="2:8" ht="14.25" x14ac:dyDescent="0.2">
      <c r="B42" s="5"/>
      <c r="C42" s="5"/>
      <c r="D42" s="5"/>
      <c r="E42" s="5"/>
      <c r="F42" s="5"/>
      <c r="G42" s="5"/>
    </row>
    <row r="43" spans="2:8" ht="14.25" x14ac:dyDescent="0.2">
      <c r="B43" s="5"/>
      <c r="C43" s="5"/>
      <c r="D43" s="5"/>
      <c r="E43" s="5"/>
      <c r="F43" s="5"/>
      <c r="G43" s="5"/>
    </row>
    <row r="44" spans="2:8" ht="14.25" x14ac:dyDescent="0.2">
      <c r="B44" s="5"/>
      <c r="C44" s="5"/>
      <c r="D44" s="5"/>
      <c r="E44" s="5"/>
      <c r="F44" s="5"/>
      <c r="G44" s="5"/>
    </row>
    <row r="45" spans="2:8" ht="14.25" x14ac:dyDescent="0.2">
      <c r="B45" s="5"/>
      <c r="C45" s="5"/>
      <c r="D45" s="5"/>
      <c r="E45" s="5"/>
      <c r="F45" s="5"/>
      <c r="G45" s="5"/>
    </row>
    <row r="46" spans="2:8" ht="14.25" x14ac:dyDescent="0.2">
      <c r="B46" s="5"/>
      <c r="C46" s="5"/>
      <c r="D46" s="5"/>
      <c r="E46" s="5"/>
      <c r="F46" s="5"/>
      <c r="G46" s="5"/>
    </row>
    <row r="47" spans="2:8" ht="14.25" x14ac:dyDescent="0.2">
      <c r="B47" s="5"/>
      <c r="C47" s="5"/>
      <c r="D47" s="5"/>
      <c r="E47" s="5"/>
      <c r="F47" s="5"/>
      <c r="G47" s="5"/>
    </row>
    <row r="48" spans="2:8" ht="14.25" x14ac:dyDescent="0.2">
      <c r="B48" s="5"/>
      <c r="C48" s="5"/>
      <c r="D48" s="5"/>
      <c r="E48" s="5"/>
      <c r="F48" s="5"/>
      <c r="G48" s="5"/>
    </row>
    <row r="49" s="5" customFormat="1" ht="14.25" x14ac:dyDescent="0.2"/>
    <row r="50" s="5" customFormat="1" ht="14.25" x14ac:dyDescent="0.2"/>
    <row r="51" s="5" customFormat="1" ht="14.25" x14ac:dyDescent="0.2"/>
    <row r="52" s="5" customFormat="1" ht="14.25" x14ac:dyDescent="0.2"/>
    <row r="53" s="5" customFormat="1" ht="14.25" x14ac:dyDescent="0.2"/>
    <row r="54" s="5" customFormat="1" ht="14.25" x14ac:dyDescent="0.2"/>
    <row r="55" s="5" customFormat="1" ht="14.25" x14ac:dyDescent="0.2"/>
    <row r="56" s="5" customFormat="1" ht="14.25" x14ac:dyDescent="0.2"/>
    <row r="57" s="5" customFormat="1" ht="14.25" x14ac:dyDescent="0.2"/>
    <row r="58" s="5" customFormat="1" ht="14.25" x14ac:dyDescent="0.2"/>
    <row r="59" s="5" customFormat="1" ht="14.25" x14ac:dyDescent="0.2"/>
    <row r="60" s="5" customFormat="1" ht="14.25" x14ac:dyDescent="0.2"/>
    <row r="61" s="5" customFormat="1" ht="14.25" x14ac:dyDescent="0.2"/>
    <row r="62" s="5" customFormat="1" ht="14.25" x14ac:dyDescent="0.2"/>
    <row r="63" s="5" customFormat="1" ht="14.25" x14ac:dyDescent="0.2"/>
    <row r="64" s="5" customFormat="1" ht="14.25" x14ac:dyDescent="0.2"/>
    <row r="65" s="5" customFormat="1" ht="14.25" x14ac:dyDescent="0.2"/>
    <row r="66" s="5" customFormat="1" ht="14.25" x14ac:dyDescent="0.2"/>
    <row r="67" s="5" customFormat="1" ht="14.25" x14ac:dyDescent="0.2"/>
    <row r="68" s="5" customFormat="1" ht="14.25" x14ac:dyDescent="0.2"/>
    <row r="69" s="5" customFormat="1" ht="14.25" x14ac:dyDescent="0.2"/>
    <row r="70" s="5" customFormat="1" ht="14.25" x14ac:dyDescent="0.2"/>
    <row r="71" s="5" customFormat="1" ht="14.25" x14ac:dyDescent="0.2"/>
    <row r="72" s="5" customFormat="1" ht="14.25" x14ac:dyDescent="0.2"/>
    <row r="73" s="5" customFormat="1" ht="14.25" x14ac:dyDescent="0.2"/>
    <row r="74" s="5" customFormat="1" ht="14.25" x14ac:dyDescent="0.2"/>
    <row r="75" s="5" customFormat="1" ht="14.25" x14ac:dyDescent="0.2"/>
    <row r="76" s="5" customFormat="1" ht="14.25" x14ac:dyDescent="0.2"/>
    <row r="77" s="5" customFormat="1" ht="14.25" x14ac:dyDescent="0.2"/>
    <row r="78" s="5" customFormat="1" ht="14.25" x14ac:dyDescent="0.2"/>
    <row r="79" s="5" customFormat="1" ht="14.25" x14ac:dyDescent="0.2"/>
    <row r="80" s="5" customFormat="1" ht="14.25" x14ac:dyDescent="0.2"/>
    <row r="81" s="5" customFormat="1" ht="14.25" x14ac:dyDescent="0.2"/>
    <row r="82" s="5" customFormat="1" ht="14.25" x14ac:dyDescent="0.2"/>
    <row r="83" s="5" customFormat="1" ht="14.25" x14ac:dyDescent="0.2"/>
    <row r="84" s="5" customFormat="1" ht="14.25" x14ac:dyDescent="0.2"/>
    <row r="85" s="5" customFormat="1" ht="14.25" x14ac:dyDescent="0.2"/>
    <row r="86" s="5" customFormat="1" ht="14.25" x14ac:dyDescent="0.2"/>
    <row r="87" s="5" customFormat="1" ht="14.25" x14ac:dyDescent="0.2"/>
    <row r="88" s="5" customFormat="1" ht="14.25" x14ac:dyDescent="0.2"/>
    <row r="89" s="5" customFormat="1" ht="14.25" x14ac:dyDescent="0.2"/>
    <row r="90" s="5" customFormat="1" ht="14.25" x14ac:dyDescent="0.2"/>
    <row r="91" s="5" customFormat="1" ht="14.25" x14ac:dyDescent="0.2"/>
    <row r="92" s="5" customFormat="1" ht="14.25" x14ac:dyDescent="0.2"/>
    <row r="93" s="5" customFormat="1" ht="14.25" x14ac:dyDescent="0.2"/>
    <row r="94" s="5" customFormat="1" ht="14.25" x14ac:dyDescent="0.2"/>
    <row r="95" s="5" customFormat="1" ht="14.25" x14ac:dyDescent="0.2"/>
    <row r="96" s="5" customFormat="1" ht="14.25" x14ac:dyDescent="0.2"/>
    <row r="97" s="5" customFormat="1" ht="14.25" x14ac:dyDescent="0.2"/>
    <row r="98" s="5" customFormat="1" ht="14.25" x14ac:dyDescent="0.2"/>
    <row r="99" s="5" customFormat="1" ht="14.25" x14ac:dyDescent="0.2"/>
    <row r="100" s="5" customFormat="1" ht="14.25" x14ac:dyDescent="0.2"/>
    <row r="101" s="5" customFormat="1" ht="14.25" x14ac:dyDescent="0.2"/>
    <row r="102" s="5" customFormat="1" ht="14.25" x14ac:dyDescent="0.2"/>
    <row r="103" s="5" customFormat="1" ht="14.25" x14ac:dyDescent="0.2"/>
    <row r="104" s="5" customFormat="1" ht="14.25" x14ac:dyDescent="0.2"/>
    <row r="105" s="5" customFormat="1" ht="14.25" x14ac:dyDescent="0.2"/>
    <row r="106" s="5" customFormat="1" ht="14.25" x14ac:dyDescent="0.2"/>
    <row r="107" s="5" customFormat="1" ht="14.25" x14ac:dyDescent="0.2"/>
    <row r="108" s="5" customFormat="1" ht="14.25" x14ac:dyDescent="0.2"/>
    <row r="109" s="5" customFormat="1" ht="14.25" x14ac:dyDescent="0.2"/>
    <row r="110" s="5" customFormat="1" ht="14.25" x14ac:dyDescent="0.2"/>
    <row r="111" s="5" customFormat="1" ht="14.25" x14ac:dyDescent="0.2"/>
    <row r="112"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row r="134" s="5" customFormat="1" ht="14.25" x14ac:dyDescent="0.2"/>
    <row r="135" s="5" customFormat="1" ht="14.25" x14ac:dyDescent="0.2"/>
    <row r="136" s="5" customFormat="1" ht="14.25" x14ac:dyDescent="0.2"/>
    <row r="137" s="5" customFormat="1" ht="14.25" x14ac:dyDescent="0.2"/>
    <row r="138" s="5" customFormat="1" ht="14.25" x14ac:dyDescent="0.2"/>
    <row r="139" s="5" customFormat="1" ht="14.25" x14ac:dyDescent="0.2"/>
    <row r="140" s="5" customFormat="1" ht="14.25" x14ac:dyDescent="0.2"/>
    <row r="141" s="5" customFormat="1" ht="14.25" x14ac:dyDescent="0.2"/>
    <row r="142" s="5" customFormat="1" ht="14.25" x14ac:dyDescent="0.2"/>
    <row r="143" s="5" customFormat="1" ht="14.25" x14ac:dyDescent="0.2"/>
    <row r="144" s="5" customFormat="1" ht="14.25" x14ac:dyDescent="0.2"/>
    <row r="145" s="5" customFormat="1" ht="14.25" x14ac:dyDescent="0.2"/>
    <row r="146" s="5" customFormat="1" ht="14.25" x14ac:dyDescent="0.2"/>
    <row r="147" s="5" customFormat="1" ht="14.25" x14ac:dyDescent="0.2"/>
    <row r="148" s="5" customFormat="1" ht="14.25" x14ac:dyDescent="0.2"/>
    <row r="149" s="5" customFormat="1" ht="14.25" x14ac:dyDescent="0.2"/>
    <row r="150" s="5" customFormat="1" ht="14.25" x14ac:dyDescent="0.2"/>
    <row r="151" s="5" customFormat="1" ht="14.25" x14ac:dyDescent="0.2"/>
    <row r="152" s="5" customFormat="1" ht="14.25" x14ac:dyDescent="0.2"/>
    <row r="153" s="5" customFormat="1" ht="14.25" x14ac:dyDescent="0.2"/>
    <row r="154" s="5" customFormat="1" ht="14.25" x14ac:dyDescent="0.2"/>
    <row r="155" s="5" customFormat="1" ht="14.25" x14ac:dyDescent="0.2"/>
    <row r="156" s="5" customFormat="1" ht="14.25" x14ac:dyDescent="0.2"/>
    <row r="157" s="5" customFormat="1" ht="14.25" x14ac:dyDescent="0.2"/>
    <row r="158" s="5" customFormat="1" ht="14.25" x14ac:dyDescent="0.2"/>
    <row r="159" s="5" customFormat="1" ht="14.25" x14ac:dyDescent="0.2"/>
    <row r="160" s="5" customFormat="1" ht="14.25" x14ac:dyDescent="0.2"/>
    <row r="161" s="5" customFormat="1" ht="14.25" x14ac:dyDescent="0.2"/>
    <row r="162" s="5" customFormat="1" ht="14.25" x14ac:dyDescent="0.2"/>
    <row r="163" s="5" customFormat="1" ht="14.25" x14ac:dyDescent="0.2"/>
    <row r="164" s="5" customFormat="1" ht="14.25" x14ac:dyDescent="0.2"/>
    <row r="165" s="5" customFormat="1" ht="14.25" x14ac:dyDescent="0.2"/>
    <row r="166" s="5" customFormat="1" ht="14.25" x14ac:dyDescent="0.2"/>
    <row r="167" s="5" customFormat="1" ht="14.25" x14ac:dyDescent="0.2"/>
    <row r="168" s="5" customFormat="1" ht="14.25" x14ac:dyDescent="0.2"/>
    <row r="169" s="5" customFormat="1" ht="14.25" x14ac:dyDescent="0.2"/>
    <row r="170" s="5" customFormat="1" ht="14.25" x14ac:dyDescent="0.2"/>
    <row r="171" s="5" customFormat="1" ht="14.25" x14ac:dyDescent="0.2"/>
    <row r="172" s="5" customFormat="1" ht="14.25" x14ac:dyDescent="0.2"/>
    <row r="173" s="5" customFormat="1" ht="14.25" x14ac:dyDescent="0.2"/>
    <row r="174" s="5" customFormat="1" ht="14.25" x14ac:dyDescent="0.2"/>
    <row r="175" s="5" customFormat="1" ht="14.25" x14ac:dyDescent="0.2"/>
    <row r="176" s="5" customFormat="1" ht="14.25" x14ac:dyDescent="0.2"/>
    <row r="177" s="5" customFormat="1" ht="14.25" x14ac:dyDescent="0.2"/>
    <row r="178" s="5" customFormat="1" ht="14.25" x14ac:dyDescent="0.2"/>
    <row r="179" s="5" customFormat="1" ht="14.25" x14ac:dyDescent="0.2"/>
    <row r="180" s="5" customFormat="1" ht="14.25" x14ac:dyDescent="0.2"/>
    <row r="181" s="5" customFormat="1" ht="14.25" x14ac:dyDescent="0.2"/>
    <row r="182" s="5" customFormat="1" ht="14.25" x14ac:dyDescent="0.2"/>
    <row r="183" s="5" customFormat="1" ht="14.25" x14ac:dyDescent="0.2"/>
    <row r="184" s="5" customFormat="1" ht="14.25" x14ac:dyDescent="0.2"/>
    <row r="185" s="5" customFormat="1" ht="14.25" x14ac:dyDescent="0.2"/>
    <row r="186" s="5" customFormat="1" ht="14.25" x14ac:dyDescent="0.2"/>
    <row r="187" s="5" customFormat="1" ht="14.25" x14ac:dyDescent="0.2"/>
    <row r="188" s="5" customFormat="1" ht="14.25" x14ac:dyDescent="0.2"/>
    <row r="189" s="5" customFormat="1" ht="14.25" x14ac:dyDescent="0.2"/>
    <row r="190" s="5" customFormat="1" ht="14.25" x14ac:dyDescent="0.2"/>
    <row r="191" s="5" customFormat="1" ht="14.25" x14ac:dyDescent="0.2"/>
    <row r="192" s="5" customFormat="1" ht="14.25" x14ac:dyDescent="0.2"/>
    <row r="193" s="5" customFormat="1" ht="14.25" x14ac:dyDescent="0.2"/>
    <row r="194" s="5" customFormat="1" ht="14.25" x14ac:dyDescent="0.2"/>
    <row r="195" s="5" customFormat="1" ht="14.25" x14ac:dyDescent="0.2"/>
    <row r="196" s="5" customFormat="1" ht="14.25" x14ac:dyDescent="0.2"/>
    <row r="197" s="5" customFormat="1" ht="14.25" x14ac:dyDescent="0.2"/>
    <row r="198" s="5" customFormat="1" ht="14.25" x14ac:dyDescent="0.2"/>
    <row r="199" s="5" customFormat="1" ht="14.25" x14ac:dyDescent="0.2"/>
    <row r="200" s="5" customFormat="1" ht="14.25" x14ac:dyDescent="0.2"/>
    <row r="201" s="5" customFormat="1" ht="14.25" x14ac:dyDescent="0.2"/>
    <row r="202" s="5" customFormat="1" ht="14.25" x14ac:dyDescent="0.2"/>
    <row r="203" s="5" customFormat="1" ht="14.25" x14ac:dyDescent="0.2"/>
    <row r="204" s="5" customFormat="1" ht="14.25" x14ac:dyDescent="0.2"/>
    <row r="205" s="5" customFormat="1" ht="14.25" x14ac:dyDescent="0.2"/>
    <row r="206" s="5" customFormat="1" ht="14.25" x14ac:dyDescent="0.2"/>
    <row r="207" s="5" customFormat="1" ht="14.25" x14ac:dyDescent="0.2"/>
    <row r="208" s="5" customFormat="1" ht="14.25" x14ac:dyDescent="0.2"/>
    <row r="209" s="5" customFormat="1" ht="14.25" x14ac:dyDescent="0.2"/>
    <row r="210" s="5" customFormat="1" ht="14.25" x14ac:dyDescent="0.2"/>
    <row r="211" s="5" customFormat="1" ht="14.25" x14ac:dyDescent="0.2"/>
    <row r="212" s="5" customFormat="1" ht="14.25" x14ac:dyDescent="0.2"/>
    <row r="213" s="5" customFormat="1" ht="14.25" x14ac:dyDescent="0.2"/>
    <row r="214" s="5" customFormat="1" ht="14.25" x14ac:dyDescent="0.2"/>
    <row r="215" s="5" customFormat="1" ht="14.25" x14ac:dyDescent="0.2"/>
    <row r="216" s="5" customFormat="1" ht="14.25" x14ac:dyDescent="0.2"/>
    <row r="217" s="5" customFormat="1" ht="14.25" x14ac:dyDescent="0.2"/>
    <row r="218" s="5" customFormat="1" ht="14.25" x14ac:dyDescent="0.2"/>
    <row r="219" s="5" customFormat="1" ht="14.25" x14ac:dyDescent="0.2"/>
    <row r="220" s="5" customFormat="1" ht="14.25" x14ac:dyDescent="0.2"/>
    <row r="221" s="5" customFormat="1" ht="14.25" x14ac:dyDescent="0.2"/>
    <row r="222" s="5" customFormat="1" ht="14.25" x14ac:dyDescent="0.2"/>
    <row r="223" s="5" customFormat="1" ht="14.25" x14ac:dyDescent="0.2"/>
    <row r="224" s="5" customFormat="1" ht="14.25" x14ac:dyDescent="0.2"/>
    <row r="225" s="5" customFormat="1" ht="14.25" x14ac:dyDescent="0.2"/>
    <row r="226" s="5" customFormat="1" ht="14.25" x14ac:dyDescent="0.2"/>
    <row r="227" s="5" customFormat="1" ht="14.25" x14ac:dyDescent="0.2"/>
    <row r="228" s="5" customFormat="1" ht="14.25" x14ac:dyDescent="0.2"/>
    <row r="229" s="5" customFormat="1" ht="14.25" x14ac:dyDescent="0.2"/>
    <row r="230" s="5" customFormat="1" ht="14.25" x14ac:dyDescent="0.2"/>
    <row r="231" s="5" customFormat="1" ht="14.25" x14ac:dyDescent="0.2"/>
    <row r="232" s="5" customFormat="1" ht="14.25" x14ac:dyDescent="0.2"/>
    <row r="233" s="5" customFormat="1" ht="14.25" x14ac:dyDescent="0.2"/>
    <row r="234" s="5" customFormat="1" ht="14.25" x14ac:dyDescent="0.2"/>
    <row r="235" s="5" customFormat="1" ht="14.25" x14ac:dyDescent="0.2"/>
    <row r="236" s="5" customFormat="1" ht="14.25" x14ac:dyDescent="0.2"/>
    <row r="237" s="5" customFormat="1" ht="14.25" x14ac:dyDescent="0.2"/>
    <row r="238" s="5" customFormat="1" ht="14.25" x14ac:dyDescent="0.2"/>
    <row r="239" s="5" customFormat="1" ht="14.25" x14ac:dyDescent="0.2"/>
    <row r="240" s="5" customFormat="1" ht="14.25" x14ac:dyDescent="0.2"/>
    <row r="241" s="5" customFormat="1" ht="14.25" x14ac:dyDescent="0.2"/>
    <row r="242" s="5" customFormat="1" ht="14.25" x14ac:dyDescent="0.2"/>
    <row r="243" s="5" customFormat="1" ht="14.25" x14ac:dyDescent="0.2"/>
    <row r="244" s="5" customFormat="1" ht="14.25" x14ac:dyDescent="0.2"/>
    <row r="245" s="5" customFormat="1" ht="14.25" x14ac:dyDescent="0.2"/>
    <row r="246" s="5" customFormat="1" ht="14.25" x14ac:dyDescent="0.2"/>
    <row r="247" s="5" customFormat="1" ht="14.25" x14ac:dyDescent="0.2"/>
    <row r="248" s="5" customFormat="1" ht="14.25" x14ac:dyDescent="0.2"/>
    <row r="249" s="5" customFormat="1" ht="14.25" x14ac:dyDescent="0.2"/>
    <row r="250" s="5" customFormat="1" ht="14.25" x14ac:dyDescent="0.2"/>
    <row r="251" s="5" customFormat="1" ht="14.25" x14ac:dyDescent="0.2"/>
    <row r="252" s="5" customFormat="1" ht="14.25" x14ac:dyDescent="0.2"/>
    <row r="253" s="5" customFormat="1" ht="14.25" x14ac:dyDescent="0.2"/>
    <row r="254" s="5" customFormat="1" ht="14.25" x14ac:dyDescent="0.2"/>
    <row r="255" s="5" customFormat="1" ht="14.25" x14ac:dyDescent="0.2"/>
    <row r="256" s="5" customFormat="1" ht="14.25" x14ac:dyDescent="0.2"/>
    <row r="257" s="5" customFormat="1" ht="14.25" x14ac:dyDescent="0.2"/>
    <row r="258" s="5" customFormat="1" ht="14.25" x14ac:dyDescent="0.2"/>
    <row r="259" s="5" customFormat="1" ht="14.25" x14ac:dyDescent="0.2"/>
    <row r="260" s="5" customFormat="1" ht="14.25" x14ac:dyDescent="0.2"/>
    <row r="261" s="5" customFormat="1" ht="14.25" x14ac:dyDescent="0.2"/>
    <row r="262" s="5" customFormat="1" ht="14.25" x14ac:dyDescent="0.2"/>
    <row r="263" s="5" customFormat="1" ht="14.25" x14ac:dyDescent="0.2"/>
    <row r="264" s="5" customFormat="1" ht="14.25" x14ac:dyDescent="0.2"/>
    <row r="265" s="5" customFormat="1" ht="14.25" x14ac:dyDescent="0.2"/>
    <row r="266" s="5" customFormat="1" ht="14.25" x14ac:dyDescent="0.2"/>
    <row r="267" s="5" customFormat="1" ht="14.25" x14ac:dyDescent="0.2"/>
    <row r="268" s="5" customFormat="1" ht="14.25" x14ac:dyDescent="0.2"/>
    <row r="269" s="5" customFormat="1" ht="14.25" x14ac:dyDescent="0.2"/>
    <row r="270" s="5" customFormat="1" ht="14.25" x14ac:dyDescent="0.2"/>
    <row r="271" s="5" customFormat="1" ht="14.25" x14ac:dyDescent="0.2"/>
    <row r="272" s="5" customFormat="1" ht="14.25" x14ac:dyDescent="0.2"/>
    <row r="273" s="5" customFormat="1" ht="14.25" x14ac:dyDescent="0.2"/>
    <row r="274" s="5" customFormat="1" ht="14.25" x14ac:dyDescent="0.2"/>
    <row r="275" s="5" customFormat="1" ht="14.25" x14ac:dyDescent="0.2"/>
    <row r="276" s="5" customFormat="1" ht="14.25" x14ac:dyDescent="0.2"/>
    <row r="277" s="5" customFormat="1" ht="14.25" x14ac:dyDescent="0.2"/>
    <row r="278" s="5" customFormat="1" ht="14.25" x14ac:dyDescent="0.2"/>
    <row r="279" s="5" customFormat="1" ht="14.25" x14ac:dyDescent="0.2"/>
    <row r="280" s="5" customFormat="1" ht="14.25" x14ac:dyDescent="0.2"/>
    <row r="281" s="5" customFormat="1" ht="14.25" x14ac:dyDescent="0.2"/>
    <row r="282" s="5" customFormat="1" ht="14.25" x14ac:dyDescent="0.2"/>
    <row r="283" s="5" customFormat="1" ht="14.25" x14ac:dyDescent="0.2"/>
    <row r="284" s="5" customFormat="1" ht="14.25" x14ac:dyDescent="0.2"/>
    <row r="285" s="5" customFormat="1" ht="14.25" x14ac:dyDescent="0.2"/>
    <row r="286" s="5" customFormat="1" ht="14.25" x14ac:dyDescent="0.2"/>
    <row r="287" s="5" customFormat="1" ht="14.25" x14ac:dyDescent="0.2"/>
    <row r="288" s="5" customFormat="1" ht="14.25" x14ac:dyDescent="0.2"/>
    <row r="289" s="5" customFormat="1" ht="14.25" x14ac:dyDescent="0.2"/>
    <row r="290" s="5" customFormat="1" ht="14.25" x14ac:dyDescent="0.2"/>
    <row r="291" s="5" customFormat="1" ht="14.25" x14ac:dyDescent="0.2"/>
    <row r="292" s="5" customFormat="1" ht="14.25" x14ac:dyDescent="0.2"/>
    <row r="293" s="5" customFormat="1" ht="14.25" x14ac:dyDescent="0.2"/>
    <row r="294" s="5" customFormat="1" ht="14.25" x14ac:dyDescent="0.2"/>
    <row r="295" s="5" customFormat="1" ht="14.25" x14ac:dyDescent="0.2"/>
    <row r="296" s="5" customFormat="1" ht="14.25" x14ac:dyDescent="0.2"/>
    <row r="297" s="5" customFormat="1" ht="14.25" x14ac:dyDescent="0.2"/>
    <row r="298" s="5" customFormat="1" ht="14.25" x14ac:dyDescent="0.2"/>
    <row r="299" s="5" customFormat="1" ht="14.25" x14ac:dyDescent="0.2"/>
    <row r="300" s="5" customFormat="1" ht="14.25" x14ac:dyDescent="0.2"/>
    <row r="301" s="5" customFormat="1" ht="14.25" x14ac:dyDescent="0.2"/>
    <row r="302" s="5" customFormat="1" ht="14.25" x14ac:dyDescent="0.2"/>
    <row r="303" s="5" customFormat="1" ht="14.25" x14ac:dyDescent="0.2"/>
    <row r="304" s="5" customFormat="1" ht="14.25" x14ac:dyDescent="0.2"/>
    <row r="305" s="5" customFormat="1" ht="14.25" x14ac:dyDescent="0.2"/>
    <row r="306" s="5" customFormat="1" ht="14.25" x14ac:dyDescent="0.2"/>
    <row r="307" s="5" customFormat="1" ht="14.25" x14ac:dyDescent="0.2"/>
    <row r="308" s="5" customFormat="1" ht="14.25" x14ac:dyDescent="0.2"/>
    <row r="309" s="5" customFormat="1" ht="14.25" x14ac:dyDescent="0.2"/>
    <row r="310" s="5" customFormat="1" ht="14.25" x14ac:dyDescent="0.2"/>
    <row r="311" s="5" customFormat="1" ht="14.25" x14ac:dyDescent="0.2"/>
    <row r="312" s="5" customFormat="1" ht="14.25" x14ac:dyDescent="0.2"/>
    <row r="313" s="5" customFormat="1" ht="14.25" x14ac:dyDescent="0.2"/>
    <row r="314" s="5" customFormat="1" ht="14.25" x14ac:dyDescent="0.2"/>
    <row r="315" s="5" customFormat="1" ht="14.25" x14ac:dyDescent="0.2"/>
    <row r="316" s="5" customFormat="1" ht="14.25" x14ac:dyDescent="0.2"/>
    <row r="317" s="5" customFormat="1" ht="14.25" x14ac:dyDescent="0.2"/>
    <row r="318" s="5" customFormat="1" ht="14.25" x14ac:dyDescent="0.2"/>
    <row r="319" s="5" customFormat="1" ht="14.25" x14ac:dyDescent="0.2"/>
    <row r="320" s="5" customFormat="1" ht="14.25" x14ac:dyDescent="0.2"/>
    <row r="321" s="5" customFormat="1" ht="14.25" x14ac:dyDescent="0.2"/>
    <row r="322" s="5" customFormat="1" ht="14.25" x14ac:dyDescent="0.2"/>
    <row r="323" s="5" customFormat="1" ht="14.25" x14ac:dyDescent="0.2"/>
    <row r="324" s="5" customFormat="1" ht="14.25" x14ac:dyDescent="0.2"/>
    <row r="325" s="5" customFormat="1" ht="14.25" x14ac:dyDescent="0.2"/>
    <row r="326" s="5" customFormat="1" ht="14.25" x14ac:dyDescent="0.2"/>
    <row r="327" s="5" customFormat="1" ht="14.25" x14ac:dyDescent="0.2"/>
    <row r="328" s="5" customFormat="1" ht="14.25" x14ac:dyDescent="0.2"/>
    <row r="329" s="5" customFormat="1" ht="14.25" x14ac:dyDescent="0.2"/>
    <row r="330" s="5" customFormat="1" ht="14.25" x14ac:dyDescent="0.2"/>
    <row r="331" s="5" customFormat="1" ht="14.25" x14ac:dyDescent="0.2"/>
    <row r="332" s="5" customFormat="1" ht="14.25" x14ac:dyDescent="0.2"/>
    <row r="333" s="5" customFormat="1" ht="14.25" x14ac:dyDescent="0.2"/>
    <row r="334" s="5" customFormat="1" ht="14.25" x14ac:dyDescent="0.2"/>
    <row r="335" s="5" customFormat="1" ht="14.25" x14ac:dyDescent="0.2"/>
    <row r="336" s="5" customFormat="1" ht="14.25" x14ac:dyDescent="0.2"/>
    <row r="337" s="5" customFormat="1" ht="14.25" x14ac:dyDescent="0.2"/>
    <row r="338" s="5" customFormat="1" ht="14.25" x14ac:dyDescent="0.2"/>
    <row r="339" s="5" customFormat="1" ht="14.25" x14ac:dyDescent="0.2"/>
    <row r="340" s="5" customFormat="1" ht="14.25" x14ac:dyDescent="0.2"/>
    <row r="341" s="5" customFormat="1" ht="14.25" x14ac:dyDescent="0.2"/>
    <row r="342" s="5" customFormat="1" ht="14.25" x14ac:dyDescent="0.2"/>
    <row r="343" s="5" customFormat="1" ht="14.25" x14ac:dyDescent="0.2"/>
    <row r="344" s="5" customFormat="1" ht="14.25" x14ac:dyDescent="0.2"/>
    <row r="345" s="5" customFormat="1" ht="14.25" x14ac:dyDescent="0.2"/>
    <row r="346" s="5" customFormat="1" ht="14.25" x14ac:dyDescent="0.2"/>
    <row r="347" s="5" customFormat="1" ht="14.25" x14ac:dyDescent="0.2"/>
    <row r="348" s="5" customFormat="1" ht="14.25" x14ac:dyDescent="0.2"/>
    <row r="349" s="5" customFormat="1" ht="14.25" x14ac:dyDescent="0.2"/>
    <row r="350" s="5" customFormat="1" ht="14.25" x14ac:dyDescent="0.2"/>
    <row r="351" s="5" customFormat="1" ht="14.25" x14ac:dyDescent="0.2"/>
    <row r="352" s="5" customFormat="1" ht="14.25" x14ac:dyDescent="0.2"/>
    <row r="353" s="5" customFormat="1" ht="14.25" x14ac:dyDescent="0.2"/>
    <row r="354" s="5" customFormat="1" ht="14.25" x14ac:dyDescent="0.2"/>
    <row r="355" s="5" customFormat="1" ht="14.25" x14ac:dyDescent="0.2"/>
    <row r="356" s="5" customFormat="1" ht="14.25" x14ac:dyDescent="0.2"/>
    <row r="357" s="5" customFormat="1" ht="14.25" x14ac:dyDescent="0.2"/>
    <row r="358" s="5" customFormat="1" ht="14.25" x14ac:dyDescent="0.2"/>
    <row r="359" s="5" customFormat="1" ht="14.25" x14ac:dyDescent="0.2"/>
    <row r="360" s="5" customFormat="1" ht="14.25" x14ac:dyDescent="0.2"/>
    <row r="361" s="5" customFormat="1" ht="14.25" x14ac:dyDescent="0.2"/>
    <row r="362" s="5" customFormat="1" ht="14.25" x14ac:dyDescent="0.2"/>
    <row r="363" s="5" customFormat="1" ht="14.25" x14ac:dyDescent="0.2"/>
    <row r="364" s="5" customFormat="1" ht="14.25" x14ac:dyDescent="0.2"/>
    <row r="365" s="5" customFormat="1" ht="14.25" x14ac:dyDescent="0.2"/>
    <row r="366" s="5" customFormat="1" ht="14.25" x14ac:dyDescent="0.2"/>
    <row r="367" s="5" customFormat="1" ht="14.25" x14ac:dyDescent="0.2"/>
    <row r="368" s="5" customFormat="1" ht="14.25" x14ac:dyDescent="0.2"/>
    <row r="369" s="5" customFormat="1" ht="14.25" x14ac:dyDescent="0.2"/>
    <row r="370" s="5" customFormat="1" ht="14.25" x14ac:dyDescent="0.2"/>
    <row r="371" s="5" customFormat="1" ht="14.25" x14ac:dyDescent="0.2"/>
    <row r="372" s="5" customFormat="1" ht="14.25" x14ac:dyDescent="0.2"/>
    <row r="373" s="5" customFormat="1" ht="14.25" x14ac:dyDescent="0.2"/>
    <row r="374" s="5" customFormat="1" ht="14.25" x14ac:dyDescent="0.2"/>
    <row r="375" s="5" customFormat="1" ht="14.25" x14ac:dyDescent="0.2"/>
    <row r="376" s="5" customFormat="1" ht="14.25" x14ac:dyDescent="0.2"/>
    <row r="377" s="5" customFormat="1" ht="14.25" x14ac:dyDescent="0.2"/>
    <row r="378" s="5" customFormat="1" ht="14.25" x14ac:dyDescent="0.2"/>
    <row r="379" s="5" customFormat="1" ht="14.25" x14ac:dyDescent="0.2"/>
    <row r="380" s="5" customFormat="1" ht="14.25" x14ac:dyDescent="0.2"/>
    <row r="381" s="5" customFormat="1" ht="14.25" x14ac:dyDescent="0.2"/>
    <row r="382" s="5" customFormat="1" ht="14.25" x14ac:dyDescent="0.2"/>
    <row r="383" s="5" customFormat="1" ht="14.25" x14ac:dyDescent="0.2"/>
    <row r="384" s="5" customFormat="1" ht="14.25" x14ac:dyDescent="0.2"/>
    <row r="385" s="5" customFormat="1" ht="14.25" x14ac:dyDescent="0.2"/>
    <row r="386" s="5" customFormat="1" ht="14.25" x14ac:dyDescent="0.2"/>
    <row r="387" s="5" customFormat="1" ht="14.25" x14ac:dyDescent="0.2"/>
    <row r="388" s="5" customFormat="1" ht="14.25" x14ac:dyDescent="0.2"/>
    <row r="389" s="5" customFormat="1" ht="14.25" x14ac:dyDescent="0.2"/>
    <row r="390" s="5" customFormat="1" ht="14.25" x14ac:dyDescent="0.2"/>
    <row r="391" s="5" customFormat="1" ht="14.25" x14ac:dyDescent="0.2"/>
    <row r="392" s="5" customFormat="1" ht="14.25" x14ac:dyDescent="0.2"/>
    <row r="393" s="5" customFormat="1" ht="14.25" x14ac:dyDescent="0.2"/>
    <row r="394" s="5" customFormat="1" ht="14.25" x14ac:dyDescent="0.2"/>
    <row r="395" s="5" customFormat="1" ht="14.25" x14ac:dyDescent="0.2"/>
    <row r="396" s="5" customFormat="1" ht="14.25" x14ac:dyDescent="0.2"/>
    <row r="397" s="5" customFormat="1" ht="14.25" x14ac:dyDescent="0.2"/>
    <row r="398" s="5" customFormat="1" ht="14.25" x14ac:dyDescent="0.2"/>
    <row r="399" s="5" customFormat="1" ht="14.25" x14ac:dyDescent="0.2"/>
    <row r="400" s="5" customFormat="1" ht="14.25" x14ac:dyDescent="0.2"/>
    <row r="401" s="5" customFormat="1" ht="14.25" x14ac:dyDescent="0.2"/>
    <row r="402" s="5" customFormat="1" ht="14.25" x14ac:dyDescent="0.2"/>
    <row r="403" s="5" customFormat="1" ht="14.25" x14ac:dyDescent="0.2"/>
    <row r="404" s="5" customFormat="1" ht="14.25" x14ac:dyDescent="0.2"/>
    <row r="405" s="5" customFormat="1" ht="14.25" x14ac:dyDescent="0.2"/>
    <row r="406" s="5" customFormat="1" ht="14.25" x14ac:dyDescent="0.2"/>
    <row r="407" s="5" customFormat="1" ht="14.25" x14ac:dyDescent="0.2"/>
    <row r="408" s="5" customFormat="1" ht="14.25" x14ac:dyDescent="0.2"/>
    <row r="409" s="5" customFormat="1" ht="14.25" x14ac:dyDescent="0.2"/>
    <row r="410" s="5" customFormat="1" ht="14.25" x14ac:dyDescent="0.2"/>
    <row r="411" s="5" customFormat="1" ht="14.25" x14ac:dyDescent="0.2"/>
    <row r="412" s="5" customFormat="1" ht="14.25" x14ac:dyDescent="0.2"/>
    <row r="413" s="5" customFormat="1" ht="14.25" x14ac:dyDescent="0.2"/>
    <row r="414" s="5" customFormat="1" ht="14.25" x14ac:dyDescent="0.2"/>
    <row r="415" s="5" customFormat="1" ht="14.25" x14ac:dyDescent="0.2"/>
    <row r="416" s="5" customFormat="1" ht="14.25" x14ac:dyDescent="0.2"/>
    <row r="417" s="5" customFormat="1" ht="14.25" x14ac:dyDescent="0.2"/>
    <row r="418" s="5" customFormat="1" ht="14.25" x14ac:dyDescent="0.2"/>
    <row r="419" s="5" customFormat="1" ht="14.25" x14ac:dyDescent="0.2"/>
    <row r="420" s="5" customFormat="1" ht="14.25" x14ac:dyDescent="0.2"/>
    <row r="421" s="5" customFormat="1" ht="14.25" x14ac:dyDescent="0.2"/>
    <row r="422" s="5" customFormat="1" ht="14.25" x14ac:dyDescent="0.2"/>
    <row r="423" s="5" customFormat="1" ht="14.25" x14ac:dyDescent="0.2"/>
    <row r="424" s="5" customFormat="1" ht="14.25" x14ac:dyDescent="0.2"/>
    <row r="425" s="5" customFormat="1" ht="14.25" x14ac:dyDescent="0.2"/>
    <row r="426" s="5" customFormat="1" ht="14.25" x14ac:dyDescent="0.2"/>
    <row r="427" s="5" customFormat="1" ht="14.25" x14ac:dyDescent="0.2"/>
    <row r="428" s="5" customFormat="1" ht="14.25" x14ac:dyDescent="0.2"/>
    <row r="429" s="5" customFormat="1" ht="14.25" x14ac:dyDescent="0.2"/>
    <row r="430" s="5" customFormat="1" ht="14.25" x14ac:dyDescent="0.2"/>
    <row r="431" s="5" customFormat="1" ht="14.25" x14ac:dyDescent="0.2"/>
    <row r="432" s="5" customFormat="1" ht="14.25" x14ac:dyDescent="0.2"/>
    <row r="433" s="5" customFormat="1" ht="14.25" x14ac:dyDescent="0.2"/>
    <row r="434" s="5" customFormat="1" ht="14.25" x14ac:dyDescent="0.2"/>
    <row r="435" s="5" customFormat="1" ht="14.25" x14ac:dyDescent="0.2"/>
    <row r="436" s="5" customFormat="1" ht="14.25" x14ac:dyDescent="0.2"/>
    <row r="437" s="5" customFormat="1" ht="14.25" x14ac:dyDescent="0.2"/>
    <row r="438" s="5" customFormat="1" ht="14.25" x14ac:dyDescent="0.2"/>
    <row r="439" s="5" customFormat="1" ht="14.25" x14ac:dyDescent="0.2"/>
    <row r="440" s="5" customFormat="1" ht="14.25" x14ac:dyDescent="0.2"/>
    <row r="441" s="5" customFormat="1" ht="14.25" x14ac:dyDescent="0.2"/>
    <row r="442" s="5" customFormat="1" ht="14.25" x14ac:dyDescent="0.2"/>
    <row r="443" s="5" customFormat="1" ht="14.25" x14ac:dyDescent="0.2"/>
    <row r="444" s="5" customFormat="1" ht="14.25" x14ac:dyDescent="0.2"/>
    <row r="445" s="5" customFormat="1" ht="14.25" x14ac:dyDescent="0.2"/>
    <row r="446" s="5" customFormat="1" ht="14.25" x14ac:dyDescent="0.2"/>
    <row r="447" s="5" customFormat="1" ht="14.25" x14ac:dyDescent="0.2"/>
    <row r="448" s="5" customFormat="1" ht="14.25" x14ac:dyDescent="0.2"/>
    <row r="449" s="5" customFormat="1" ht="14.25" x14ac:dyDescent="0.2"/>
    <row r="450" s="5" customFormat="1" ht="14.25" x14ac:dyDescent="0.2"/>
    <row r="451" s="5" customFormat="1" ht="14.25" x14ac:dyDescent="0.2"/>
    <row r="452" s="5" customFormat="1" ht="14.25" x14ac:dyDescent="0.2"/>
    <row r="453" s="5" customFormat="1" ht="14.25" x14ac:dyDescent="0.2"/>
    <row r="454" s="5" customFormat="1" ht="14.25" x14ac:dyDescent="0.2"/>
    <row r="455" s="5" customFormat="1" ht="14.25" x14ac:dyDescent="0.2"/>
    <row r="456" s="5" customFormat="1" ht="14.25" x14ac:dyDescent="0.2"/>
    <row r="457" s="5" customFormat="1" ht="14.25" x14ac:dyDescent="0.2"/>
    <row r="458" s="5" customFormat="1" ht="14.25" x14ac:dyDescent="0.2"/>
    <row r="459" s="5" customFormat="1" ht="14.25" x14ac:dyDescent="0.2"/>
    <row r="460" s="5" customFormat="1" ht="14.25" x14ac:dyDescent="0.2"/>
    <row r="461" s="5" customFormat="1" ht="14.25" x14ac:dyDescent="0.2"/>
    <row r="462" s="5" customFormat="1" ht="14.25" x14ac:dyDescent="0.2"/>
    <row r="463" s="5" customFormat="1" ht="14.25" x14ac:dyDescent="0.2"/>
    <row r="464" s="5" customFormat="1" ht="14.25" x14ac:dyDescent="0.2"/>
    <row r="465" s="5" customFormat="1" ht="14.25" x14ac:dyDescent="0.2"/>
    <row r="466" s="5" customFormat="1" ht="14.25" x14ac:dyDescent="0.2"/>
    <row r="467" s="5" customFormat="1" ht="14.25" x14ac:dyDescent="0.2"/>
    <row r="468" s="5" customFormat="1" ht="14.25" x14ac:dyDescent="0.2"/>
    <row r="469" s="5" customFormat="1" ht="14.25" x14ac:dyDescent="0.2"/>
    <row r="470" s="5" customFormat="1" ht="14.25" x14ac:dyDescent="0.2"/>
    <row r="471" s="5" customFormat="1" ht="14.25" x14ac:dyDescent="0.2"/>
    <row r="472" s="5" customFormat="1" ht="14.25" x14ac:dyDescent="0.2"/>
    <row r="473" s="5" customFormat="1" ht="14.25" x14ac:dyDescent="0.2"/>
    <row r="474" s="5" customFormat="1" ht="14.25" x14ac:dyDescent="0.2"/>
    <row r="475" s="5" customFormat="1" ht="14.25" x14ac:dyDescent="0.2"/>
    <row r="476" s="5" customFormat="1" ht="14.25" x14ac:dyDescent="0.2"/>
    <row r="477" s="5" customFormat="1" ht="14.25" x14ac:dyDescent="0.2"/>
    <row r="478" s="5" customFormat="1" ht="14.25" x14ac:dyDescent="0.2"/>
    <row r="479" s="5" customFormat="1" ht="14.25" x14ac:dyDescent="0.2"/>
    <row r="480" s="5" customFormat="1" ht="14.25" x14ac:dyDescent="0.2"/>
    <row r="481" s="5" customFormat="1" ht="14.25" x14ac:dyDescent="0.2"/>
    <row r="482" s="5" customFormat="1" ht="14.25" x14ac:dyDescent="0.2"/>
    <row r="483" s="5" customFormat="1" ht="14.25" x14ac:dyDescent="0.2"/>
    <row r="484" s="5" customFormat="1" ht="14.25" x14ac:dyDescent="0.2"/>
    <row r="485" s="5" customFormat="1" ht="14.25" x14ac:dyDescent="0.2"/>
    <row r="486" s="5" customFormat="1" ht="14.25" x14ac:dyDescent="0.2"/>
    <row r="487" s="5" customFormat="1" ht="14.25" x14ac:dyDescent="0.2"/>
    <row r="488" s="5" customFormat="1" ht="14.25" x14ac:dyDescent="0.2"/>
    <row r="489" s="5" customFormat="1" ht="14.25" x14ac:dyDescent="0.2"/>
    <row r="490" s="5" customFormat="1" ht="14.25" x14ac:dyDescent="0.2"/>
    <row r="491" s="5" customFormat="1" ht="14.25" x14ac:dyDescent="0.2"/>
    <row r="492" s="5" customFormat="1" ht="14.25" x14ac:dyDescent="0.2"/>
    <row r="493" s="5" customFormat="1" ht="14.25" x14ac:dyDescent="0.2"/>
    <row r="494" s="5" customFormat="1" ht="14.25" x14ac:dyDescent="0.2"/>
    <row r="495" s="5" customFormat="1" ht="14.25" x14ac:dyDescent="0.2"/>
    <row r="496" s="5" customFormat="1" ht="14.25" x14ac:dyDescent="0.2"/>
    <row r="497" s="5" customFormat="1" ht="14.25" x14ac:dyDescent="0.2"/>
    <row r="498" s="5" customFormat="1" ht="14.25" x14ac:dyDescent="0.2"/>
    <row r="499" s="5" customFormat="1" ht="14.25" x14ac:dyDescent="0.2"/>
    <row r="500" s="5" customFormat="1" ht="14.25" x14ac:dyDescent="0.2"/>
    <row r="501" s="5" customFormat="1" ht="14.25" x14ac:dyDescent="0.2"/>
    <row r="502" s="5" customFormat="1" ht="14.25" x14ac:dyDescent="0.2"/>
    <row r="503" s="5" customFormat="1" ht="14.25" x14ac:dyDescent="0.2"/>
    <row r="504" s="5" customFormat="1" ht="14.25" x14ac:dyDescent="0.2"/>
    <row r="505" s="5" customFormat="1" ht="14.25" x14ac:dyDescent="0.2"/>
    <row r="506" s="5" customFormat="1" ht="14.25" x14ac:dyDescent="0.2"/>
    <row r="507" s="5" customFormat="1" ht="14.25" x14ac:dyDescent="0.2"/>
    <row r="508" s="5" customFormat="1" ht="14.25" x14ac:dyDescent="0.2"/>
    <row r="509" s="5" customFormat="1" ht="14.25" x14ac:dyDescent="0.2"/>
    <row r="510" s="5" customFormat="1" ht="14.25" x14ac:dyDescent="0.2"/>
    <row r="511" s="5" customFormat="1" ht="14.25" x14ac:dyDescent="0.2"/>
    <row r="512" s="5" customFormat="1" ht="14.25" x14ac:dyDescent="0.2"/>
    <row r="513" s="5" customFormat="1" ht="14.25" x14ac:dyDescent="0.2"/>
    <row r="514" s="5" customFormat="1" ht="14.25" x14ac:dyDescent="0.2"/>
    <row r="515" s="5" customFormat="1" ht="14.25" x14ac:dyDescent="0.2"/>
    <row r="516" s="5" customFormat="1" ht="14.25" x14ac:dyDescent="0.2"/>
    <row r="517" s="5" customFormat="1" ht="14.25" x14ac:dyDescent="0.2"/>
    <row r="518" s="5" customFormat="1" ht="14.25" x14ac:dyDescent="0.2"/>
    <row r="519" s="5" customFormat="1" ht="14.25" x14ac:dyDescent="0.2"/>
    <row r="520" s="5" customFormat="1" ht="14.25" x14ac:dyDescent="0.2"/>
    <row r="521" s="5" customFormat="1" ht="14.25" x14ac:dyDescent="0.2"/>
    <row r="522" s="5" customFormat="1" ht="14.25" x14ac:dyDescent="0.2"/>
    <row r="523" s="5" customFormat="1" ht="14.25" x14ac:dyDescent="0.2"/>
    <row r="524" s="5" customFormat="1" ht="14.25" x14ac:dyDescent="0.2"/>
    <row r="525" s="5" customFormat="1" ht="14.25" x14ac:dyDescent="0.2"/>
    <row r="526" s="5" customFormat="1" ht="14.25" x14ac:dyDescent="0.2"/>
    <row r="527" s="5" customFormat="1" ht="14.25" x14ac:dyDescent="0.2"/>
    <row r="528" s="5" customFormat="1" ht="14.25" x14ac:dyDescent="0.2"/>
    <row r="529" s="5" customFormat="1" ht="14.25" x14ac:dyDescent="0.2"/>
    <row r="530" s="5" customFormat="1" ht="14.25" x14ac:dyDescent="0.2"/>
    <row r="531" s="5" customFormat="1" ht="14.25" x14ac:dyDescent="0.2"/>
    <row r="532" s="5" customFormat="1" ht="14.25" x14ac:dyDescent="0.2"/>
    <row r="533" s="5" customFormat="1" ht="14.25" x14ac:dyDescent="0.2"/>
    <row r="534" s="5" customFormat="1" ht="14.25" x14ac:dyDescent="0.2"/>
    <row r="535" s="5" customFormat="1" ht="14.25" x14ac:dyDescent="0.2"/>
    <row r="536" s="5" customFormat="1" ht="14.25" x14ac:dyDescent="0.2"/>
    <row r="537" s="5" customFormat="1" ht="14.25" x14ac:dyDescent="0.2"/>
    <row r="538" s="5" customFormat="1" ht="14.25" x14ac:dyDescent="0.2"/>
    <row r="539" s="5" customFormat="1" ht="14.25" x14ac:dyDescent="0.2"/>
    <row r="540" s="5" customFormat="1" ht="14.25" x14ac:dyDescent="0.2"/>
    <row r="541" s="5" customFormat="1" ht="14.25" x14ac:dyDescent="0.2"/>
    <row r="542" s="5" customFormat="1" ht="14.25" x14ac:dyDescent="0.2"/>
    <row r="543" s="5" customFormat="1" ht="14.25" x14ac:dyDescent="0.2"/>
    <row r="544" s="5" customFormat="1" ht="14.25" x14ac:dyDescent="0.2"/>
    <row r="545" s="5" customFormat="1" ht="14.25" x14ac:dyDescent="0.2"/>
    <row r="546" s="5" customFormat="1" ht="14.25" x14ac:dyDescent="0.2"/>
    <row r="547" s="5" customFormat="1" ht="14.25" x14ac:dyDescent="0.2"/>
    <row r="548" s="5" customFormat="1" ht="14.25" x14ac:dyDescent="0.2"/>
    <row r="549" s="5" customFormat="1" ht="14.25" x14ac:dyDescent="0.2"/>
    <row r="550" s="5" customFormat="1" ht="14.25" x14ac:dyDescent="0.2"/>
    <row r="551" s="5" customFormat="1" ht="14.25" x14ac:dyDescent="0.2"/>
    <row r="552" s="5" customFormat="1" ht="14.25" x14ac:dyDescent="0.2"/>
    <row r="553" s="5" customFormat="1" ht="14.25" x14ac:dyDescent="0.2"/>
    <row r="554" s="5" customFormat="1" ht="14.25" x14ac:dyDescent="0.2"/>
    <row r="555" s="5" customFormat="1" ht="14.25" x14ac:dyDescent="0.2"/>
    <row r="556" s="5" customFormat="1" ht="14.25" x14ac:dyDescent="0.2"/>
    <row r="557" s="5" customFormat="1" ht="14.25" x14ac:dyDescent="0.2"/>
    <row r="558" s="5" customFormat="1" ht="14.25" x14ac:dyDescent="0.2"/>
    <row r="559" s="5" customFormat="1" ht="14.25" x14ac:dyDescent="0.2"/>
    <row r="560" s="5" customFormat="1" ht="14.25" x14ac:dyDescent="0.2"/>
    <row r="561" s="5" customFormat="1" ht="14.25" x14ac:dyDescent="0.2"/>
    <row r="562" s="5" customFormat="1" ht="14.25" x14ac:dyDescent="0.2"/>
    <row r="563" s="5" customFormat="1" ht="14.25" x14ac:dyDescent="0.2"/>
    <row r="564" s="5" customFormat="1" ht="14.25" x14ac:dyDescent="0.2"/>
    <row r="565" s="5" customFormat="1" ht="14.25" x14ac:dyDescent="0.2"/>
    <row r="566" s="5" customFormat="1" ht="14.25" x14ac:dyDescent="0.2"/>
    <row r="567" s="5" customFormat="1" ht="14.25" x14ac:dyDescent="0.2"/>
    <row r="568" s="5" customFormat="1" ht="14.25" x14ac:dyDescent="0.2"/>
    <row r="569" s="5" customFormat="1" ht="14.25" x14ac:dyDescent="0.2"/>
    <row r="570" s="5" customFormat="1" ht="14.25" x14ac:dyDescent="0.2"/>
    <row r="571" s="5" customFormat="1" ht="14.25" x14ac:dyDescent="0.2"/>
    <row r="572" s="5" customFormat="1" ht="14.25" x14ac:dyDescent="0.2"/>
    <row r="573" s="5" customFormat="1" ht="14.25" x14ac:dyDescent="0.2"/>
    <row r="574" s="5" customFormat="1" ht="14.25" x14ac:dyDescent="0.2"/>
    <row r="575" s="5" customFormat="1" ht="14.25" x14ac:dyDescent="0.2"/>
    <row r="576" s="5" customFormat="1" ht="14.25" x14ac:dyDescent="0.2"/>
    <row r="577" s="5" customFormat="1" ht="14.25" x14ac:dyDescent="0.2"/>
    <row r="578" s="5" customFormat="1" ht="14.25" x14ac:dyDescent="0.2"/>
    <row r="579" s="5" customFormat="1" ht="14.25" x14ac:dyDescent="0.2"/>
    <row r="580" s="5" customFormat="1" ht="14.25" x14ac:dyDescent="0.2"/>
    <row r="581" s="5" customFormat="1" ht="14.25" x14ac:dyDescent="0.2"/>
    <row r="582" s="5" customFormat="1" ht="14.25" x14ac:dyDescent="0.2"/>
    <row r="583" s="5" customFormat="1" ht="14.25" x14ac:dyDescent="0.2"/>
    <row r="584" s="5" customFormat="1" ht="14.25" x14ac:dyDescent="0.2"/>
    <row r="585" s="5" customFormat="1" ht="14.25" x14ac:dyDescent="0.2"/>
    <row r="586" s="5" customFormat="1" ht="14.25" x14ac:dyDescent="0.2"/>
    <row r="587" s="5" customFormat="1" ht="14.25" x14ac:dyDescent="0.2"/>
    <row r="588" s="5" customFormat="1" ht="14.25" x14ac:dyDescent="0.2"/>
    <row r="589" s="5" customFormat="1" ht="14.25" x14ac:dyDescent="0.2"/>
    <row r="590" s="5" customFormat="1" ht="14.25" x14ac:dyDescent="0.2"/>
    <row r="591" s="5" customFormat="1" ht="14.25" x14ac:dyDescent="0.2"/>
    <row r="592" s="5" customFormat="1" ht="14.25" x14ac:dyDescent="0.2"/>
    <row r="593" s="5" customFormat="1" ht="14.25" x14ac:dyDescent="0.2"/>
    <row r="594" s="5" customFormat="1" ht="14.25" x14ac:dyDescent="0.2"/>
    <row r="595" s="5" customFormat="1" ht="14.25" x14ac:dyDescent="0.2"/>
    <row r="596" s="5" customFormat="1" ht="14.25" x14ac:dyDescent="0.2"/>
    <row r="597" s="5" customFormat="1" ht="14.25" x14ac:dyDescent="0.2"/>
    <row r="598" s="5" customFormat="1" ht="14.25" x14ac:dyDescent="0.2"/>
    <row r="599" s="5" customFormat="1" ht="14.25" x14ac:dyDescent="0.2"/>
    <row r="600" s="5" customFormat="1" ht="14.25" x14ac:dyDescent="0.2"/>
    <row r="601" s="5" customFormat="1" ht="14.25" x14ac:dyDescent="0.2"/>
    <row r="602" s="5" customFormat="1" ht="14.25" x14ac:dyDescent="0.2"/>
    <row r="603" s="5" customFormat="1" ht="14.25" x14ac:dyDescent="0.2"/>
    <row r="604" s="5" customFormat="1" ht="14.25" x14ac:dyDescent="0.2"/>
    <row r="605" s="5" customFormat="1" ht="14.25" x14ac:dyDescent="0.2"/>
    <row r="606" s="5" customFormat="1" ht="14.25" x14ac:dyDescent="0.2"/>
    <row r="607" s="5" customFormat="1" ht="14.25" x14ac:dyDescent="0.2"/>
    <row r="608" s="5" customFormat="1" ht="14.25" x14ac:dyDescent="0.2"/>
    <row r="609" s="5" customFormat="1" ht="14.25" x14ac:dyDescent="0.2"/>
    <row r="610" s="5" customFormat="1" ht="14.25" x14ac:dyDescent="0.2"/>
    <row r="611" s="5" customFormat="1" ht="14.25" x14ac:dyDescent="0.2"/>
    <row r="612" s="5" customFormat="1" ht="14.25" x14ac:dyDescent="0.2"/>
    <row r="613" s="5" customFormat="1" ht="14.25" x14ac:dyDescent="0.2"/>
    <row r="614" s="5" customFormat="1" ht="14.25" x14ac:dyDescent="0.2"/>
    <row r="615" s="5" customFormat="1" ht="14.25" x14ac:dyDescent="0.2"/>
    <row r="616" s="5" customFormat="1" ht="14.25" x14ac:dyDescent="0.2"/>
    <row r="617" s="5" customFormat="1" ht="14.25" x14ac:dyDescent="0.2"/>
    <row r="618" s="5" customFormat="1" ht="14.25" x14ac:dyDescent="0.2"/>
    <row r="619" s="5" customFormat="1" ht="14.25" x14ac:dyDescent="0.2"/>
    <row r="620" s="5" customFormat="1" ht="14.25" x14ac:dyDescent="0.2"/>
    <row r="621" s="5" customFormat="1" ht="14.25" x14ac:dyDescent="0.2"/>
    <row r="622" s="5" customFormat="1" ht="14.25" x14ac:dyDescent="0.2"/>
    <row r="623" s="5" customFormat="1" ht="14.25" x14ac:dyDescent="0.2"/>
    <row r="624" s="5" customFormat="1" ht="14.25" x14ac:dyDescent="0.2"/>
    <row r="625" s="5" customFormat="1" ht="14.25" x14ac:dyDescent="0.2"/>
    <row r="626" s="5" customFormat="1" ht="14.25" x14ac:dyDescent="0.2"/>
    <row r="627" s="5" customFormat="1" ht="14.25" x14ac:dyDescent="0.2"/>
    <row r="628" s="5" customFormat="1" ht="14.25" x14ac:dyDescent="0.2"/>
    <row r="629" s="5" customFormat="1" ht="14.25" x14ac:dyDescent="0.2"/>
    <row r="630" s="5" customFormat="1" ht="14.25" x14ac:dyDescent="0.2"/>
    <row r="631" s="5" customFormat="1" ht="14.25" x14ac:dyDescent="0.2"/>
    <row r="632" s="5" customFormat="1" ht="14.25" x14ac:dyDescent="0.2"/>
    <row r="633" s="5" customFormat="1" ht="14.25" x14ac:dyDescent="0.2"/>
    <row r="634" s="5" customFormat="1" ht="14.25" x14ac:dyDescent="0.2"/>
    <row r="635" s="5" customFormat="1" ht="14.25" x14ac:dyDescent="0.2"/>
    <row r="636" s="5" customFormat="1" ht="14.25" x14ac:dyDescent="0.2"/>
    <row r="637" s="5" customFormat="1" ht="14.25" x14ac:dyDescent="0.2"/>
    <row r="638" s="5" customFormat="1" ht="14.25" x14ac:dyDescent="0.2"/>
    <row r="639" s="5" customFormat="1" ht="14.25" x14ac:dyDescent="0.2"/>
    <row r="640" s="5" customFormat="1" ht="14.25" x14ac:dyDescent="0.2"/>
    <row r="641" s="5" customFormat="1" ht="14.25" x14ac:dyDescent="0.2"/>
    <row r="642" s="5" customFormat="1" ht="14.25" x14ac:dyDescent="0.2"/>
    <row r="643" s="5" customFormat="1" ht="14.25" x14ac:dyDescent="0.2"/>
    <row r="644" s="5" customFormat="1" ht="14.25" x14ac:dyDescent="0.2"/>
    <row r="645" s="5" customFormat="1" ht="14.25" x14ac:dyDescent="0.2"/>
    <row r="646" s="5" customFormat="1" ht="14.25" x14ac:dyDescent="0.2"/>
    <row r="647" s="5" customFormat="1" ht="14.25" x14ac:dyDescent="0.2"/>
    <row r="648" s="5" customFormat="1" ht="14.25" x14ac:dyDescent="0.2"/>
    <row r="649" s="5" customFormat="1" ht="14.25" x14ac:dyDescent="0.2"/>
    <row r="650" s="5" customFormat="1" ht="14.25" x14ac:dyDescent="0.2"/>
    <row r="651" s="5" customFormat="1" ht="14.25" x14ac:dyDescent="0.2"/>
    <row r="652" s="5" customFormat="1" ht="14.25" x14ac:dyDescent="0.2"/>
    <row r="653" s="5" customFormat="1" ht="14.25" x14ac:dyDescent="0.2"/>
    <row r="654" s="5" customFormat="1" ht="14.25" x14ac:dyDescent="0.2"/>
    <row r="655" s="5" customFormat="1" ht="14.25" x14ac:dyDescent="0.2"/>
    <row r="656" s="5" customFormat="1" ht="14.25" x14ac:dyDescent="0.2"/>
    <row r="657" s="5" customFormat="1" ht="14.25" x14ac:dyDescent="0.2"/>
    <row r="658" s="5" customFormat="1" ht="14.25" x14ac:dyDescent="0.2"/>
    <row r="659" s="5" customFormat="1" ht="14.25" x14ac:dyDescent="0.2"/>
    <row r="660" s="5" customFormat="1" ht="14.25" x14ac:dyDescent="0.2"/>
    <row r="661" s="5" customFormat="1" ht="14.25" x14ac:dyDescent="0.2"/>
    <row r="662" s="5" customFormat="1" ht="14.25" x14ac:dyDescent="0.2"/>
    <row r="663" s="5" customFormat="1" ht="14.25" x14ac:dyDescent="0.2"/>
    <row r="664" s="5" customFormat="1" ht="14.25" x14ac:dyDescent="0.2"/>
    <row r="665" s="5" customFormat="1" ht="14.25" x14ac:dyDescent="0.2"/>
    <row r="666" s="5" customFormat="1" ht="14.25" x14ac:dyDescent="0.2"/>
    <row r="667" s="5" customFormat="1" ht="14.25" x14ac:dyDescent="0.2"/>
    <row r="668" s="5" customFormat="1" ht="14.25" x14ac:dyDescent="0.2"/>
    <row r="669" s="5" customFormat="1" ht="14.25" x14ac:dyDescent="0.2"/>
    <row r="670" s="5" customFormat="1" ht="14.25" x14ac:dyDescent="0.2"/>
    <row r="671" s="5" customFormat="1" ht="14.25" x14ac:dyDescent="0.2"/>
    <row r="672" s="5" customFormat="1" ht="14.25" x14ac:dyDescent="0.2"/>
    <row r="673" s="5" customFormat="1" ht="14.25" x14ac:dyDescent="0.2"/>
    <row r="674" s="5" customFormat="1" ht="14.25" x14ac:dyDescent="0.2"/>
    <row r="675" s="5" customFormat="1" ht="14.25" x14ac:dyDescent="0.2"/>
    <row r="676" s="5" customFormat="1" ht="14.25" x14ac:dyDescent="0.2"/>
    <row r="677" s="5" customFormat="1" ht="14.25" x14ac:dyDescent="0.2"/>
    <row r="678" s="5" customFormat="1" ht="14.25" x14ac:dyDescent="0.2"/>
    <row r="679" s="5" customFormat="1" ht="14.25" x14ac:dyDescent="0.2"/>
    <row r="680" s="5" customFormat="1" ht="14.25" x14ac:dyDescent="0.2"/>
    <row r="681" s="5" customFormat="1" ht="14.25" x14ac:dyDescent="0.2"/>
    <row r="682" s="5" customFormat="1" ht="14.25" x14ac:dyDescent="0.2"/>
    <row r="683" s="5" customFormat="1" ht="14.25" x14ac:dyDescent="0.2"/>
    <row r="684" s="5" customFormat="1" ht="14.25" x14ac:dyDescent="0.2"/>
    <row r="685" s="5" customFormat="1" ht="14.25" x14ac:dyDescent="0.2"/>
    <row r="686" s="5" customFormat="1" ht="14.25" x14ac:dyDescent="0.2"/>
    <row r="687" s="5" customFormat="1" ht="14.25" x14ac:dyDescent="0.2"/>
    <row r="688" s="5" customFormat="1" ht="14.25" x14ac:dyDescent="0.2"/>
    <row r="689" s="5" customFormat="1" ht="14.25" x14ac:dyDescent="0.2"/>
    <row r="690" s="5" customFormat="1" ht="14.25" x14ac:dyDescent="0.2"/>
    <row r="691" s="5" customFormat="1" ht="14.25" x14ac:dyDescent="0.2"/>
    <row r="692" s="5" customFormat="1" ht="14.25" x14ac:dyDescent="0.2"/>
    <row r="693" s="5" customFormat="1" ht="14.25" x14ac:dyDescent="0.2"/>
    <row r="694" s="5" customFormat="1" ht="14.25" x14ac:dyDescent="0.2"/>
    <row r="695" s="5" customFormat="1" ht="14.25" x14ac:dyDescent="0.2"/>
    <row r="696" s="5" customFormat="1" ht="14.25" x14ac:dyDescent="0.2"/>
    <row r="697" s="5" customFormat="1" ht="14.25" x14ac:dyDescent="0.2"/>
    <row r="698" s="5" customFormat="1" ht="14.25" x14ac:dyDescent="0.2"/>
    <row r="699" s="5" customFormat="1" ht="14.25" x14ac:dyDescent="0.2"/>
    <row r="700" s="5" customFormat="1" ht="14.25" x14ac:dyDescent="0.2"/>
    <row r="701" s="5" customFormat="1" ht="14.25" x14ac:dyDescent="0.2"/>
    <row r="702" s="5" customFormat="1" ht="14.25" x14ac:dyDescent="0.2"/>
    <row r="703" s="5" customFormat="1" ht="14.25" x14ac:dyDescent="0.2"/>
    <row r="704" s="5" customFormat="1" ht="14.25" x14ac:dyDescent="0.2"/>
    <row r="705" s="5" customFormat="1" ht="14.25" x14ac:dyDescent="0.2"/>
    <row r="706" s="5" customFormat="1" ht="14.25" x14ac:dyDescent="0.2"/>
    <row r="707" s="5" customFormat="1" ht="14.25" x14ac:dyDescent="0.2"/>
    <row r="708" s="5" customFormat="1" ht="14.25" x14ac:dyDescent="0.2"/>
    <row r="709" s="5" customFormat="1" ht="14.25" x14ac:dyDescent="0.2"/>
    <row r="710" s="5" customFormat="1" ht="14.25" x14ac:dyDescent="0.2"/>
    <row r="711" s="5" customFormat="1" ht="14.25" x14ac:dyDescent="0.2"/>
    <row r="712" s="5" customFormat="1" ht="14.25" x14ac:dyDescent="0.2"/>
    <row r="713" s="5" customFormat="1" ht="14.25" x14ac:dyDescent="0.2"/>
    <row r="714" s="5" customFormat="1" ht="14.25" x14ac:dyDescent="0.2"/>
    <row r="715" s="5" customFormat="1" ht="14.25" x14ac:dyDescent="0.2"/>
    <row r="716" s="5" customFormat="1" ht="14.25" x14ac:dyDescent="0.2"/>
    <row r="717" s="5" customFormat="1" ht="14.25" x14ac:dyDescent="0.2"/>
    <row r="718" s="5" customFormat="1" ht="14.25" x14ac:dyDescent="0.2"/>
    <row r="719" s="5" customFormat="1" ht="14.25" x14ac:dyDescent="0.2"/>
    <row r="720" s="5" customFormat="1" ht="14.25" x14ac:dyDescent="0.2"/>
    <row r="721" s="5" customFormat="1" ht="14.25" x14ac:dyDescent="0.2"/>
    <row r="722" s="5" customFormat="1" ht="14.25" x14ac:dyDescent="0.2"/>
    <row r="723" s="5" customFormat="1" ht="14.25" x14ac:dyDescent="0.2"/>
    <row r="724" s="5" customFormat="1" ht="14.25" x14ac:dyDescent="0.2"/>
    <row r="725" s="5" customFormat="1" ht="14.25" x14ac:dyDescent="0.2"/>
    <row r="726" s="5" customFormat="1" ht="14.25" x14ac:dyDescent="0.2"/>
    <row r="727" s="5" customFormat="1" ht="14.25" x14ac:dyDescent="0.2"/>
    <row r="728" s="5" customFormat="1" ht="14.25" x14ac:dyDescent="0.2"/>
    <row r="729" s="5" customFormat="1" ht="14.25" x14ac:dyDescent="0.2"/>
    <row r="730" s="5" customFormat="1" ht="14.25" x14ac:dyDescent="0.2"/>
    <row r="731" s="5" customFormat="1" ht="14.25" x14ac:dyDescent="0.2"/>
    <row r="732" s="5" customFormat="1" ht="14.25" x14ac:dyDescent="0.2"/>
    <row r="733" s="5" customFormat="1" ht="14.25" x14ac:dyDescent="0.2"/>
    <row r="734" s="5" customFormat="1" ht="14.25" x14ac:dyDescent="0.2"/>
    <row r="735" s="5" customFormat="1" ht="14.25" x14ac:dyDescent="0.2"/>
    <row r="736" s="5" customFormat="1" ht="14.25" x14ac:dyDescent="0.2"/>
    <row r="737" s="5" customFormat="1" ht="14.25" x14ac:dyDescent="0.2"/>
    <row r="738" s="5" customFormat="1" ht="14.25" x14ac:dyDescent="0.2"/>
    <row r="739" s="5" customFormat="1" ht="14.25" x14ac:dyDescent="0.2"/>
    <row r="740" s="5" customFormat="1" ht="14.25" x14ac:dyDescent="0.2"/>
    <row r="741" s="5" customFormat="1" ht="14.25" x14ac:dyDescent="0.2"/>
    <row r="742" s="5" customFormat="1" ht="14.25" x14ac:dyDescent="0.2"/>
    <row r="743" s="5" customFormat="1" ht="14.25" x14ac:dyDescent="0.2"/>
    <row r="744" s="5" customFormat="1" ht="14.25" x14ac:dyDescent="0.2"/>
    <row r="745" s="5" customFormat="1" ht="14.25" x14ac:dyDescent="0.2"/>
    <row r="746" s="5" customFormat="1" ht="14.25" x14ac:dyDescent="0.2"/>
    <row r="747" s="5" customFormat="1" ht="14.25" x14ac:dyDescent="0.2"/>
    <row r="748" s="5" customFormat="1" ht="14.25" x14ac:dyDescent="0.2"/>
    <row r="749" s="5" customFormat="1" ht="14.25" x14ac:dyDescent="0.2"/>
    <row r="750" s="5" customFormat="1" ht="14.25" x14ac:dyDescent="0.2"/>
    <row r="751" s="5" customFormat="1" ht="14.25" x14ac:dyDescent="0.2"/>
    <row r="752" s="5" customFormat="1" ht="14.25" x14ac:dyDescent="0.2"/>
    <row r="753" s="5" customFormat="1" ht="14.25" x14ac:dyDescent="0.2"/>
    <row r="754" s="5" customFormat="1" ht="14.25" x14ac:dyDescent="0.2"/>
    <row r="755" s="5" customFormat="1" ht="14.25" x14ac:dyDescent="0.2"/>
    <row r="756" s="5" customFormat="1" ht="14.25" x14ac:dyDescent="0.2"/>
    <row r="757" s="5" customFormat="1" ht="14.25" x14ac:dyDescent="0.2"/>
    <row r="758" s="5" customFormat="1" ht="14.25" x14ac:dyDescent="0.2"/>
    <row r="759" s="5" customFormat="1" ht="14.25" x14ac:dyDescent="0.2"/>
    <row r="760" s="5" customFormat="1" ht="14.25" x14ac:dyDescent="0.2"/>
    <row r="761" s="5" customFormat="1" ht="14.25" x14ac:dyDescent="0.2"/>
    <row r="762" s="5" customFormat="1" ht="14.25" x14ac:dyDescent="0.2"/>
    <row r="763" s="5" customFormat="1" ht="14.25" x14ac:dyDescent="0.2"/>
    <row r="764" s="5" customFormat="1" ht="14.25" x14ac:dyDescent="0.2"/>
    <row r="765" s="5" customFormat="1" ht="14.25" x14ac:dyDescent="0.2"/>
    <row r="766" s="5" customFormat="1" ht="14.25" x14ac:dyDescent="0.2"/>
    <row r="767" s="5" customFormat="1" ht="14.25" x14ac:dyDescent="0.2"/>
    <row r="768" s="5" customFormat="1" ht="14.25" x14ac:dyDescent="0.2"/>
    <row r="769" s="5" customFormat="1" ht="14.25" x14ac:dyDescent="0.2"/>
    <row r="770" s="5" customFormat="1" ht="14.25" x14ac:dyDescent="0.2"/>
    <row r="771" s="5" customFormat="1" ht="14.25" x14ac:dyDescent="0.2"/>
    <row r="772" s="5" customFormat="1" ht="14.25" x14ac:dyDescent="0.2"/>
    <row r="773" s="5" customFormat="1" ht="14.25" x14ac:dyDescent="0.2"/>
    <row r="774" s="5" customFormat="1" ht="14.25" x14ac:dyDescent="0.2"/>
    <row r="775" s="5" customFormat="1" ht="14.25" x14ac:dyDescent="0.2"/>
    <row r="776" s="5" customFormat="1" ht="14.25" x14ac:dyDescent="0.2"/>
    <row r="777" s="5" customFormat="1" ht="14.25" x14ac:dyDescent="0.2"/>
    <row r="778" s="5" customFormat="1" ht="14.25" x14ac:dyDescent="0.2"/>
    <row r="779" s="5" customFormat="1" ht="14.25" x14ac:dyDescent="0.2"/>
    <row r="780" s="5" customFormat="1" ht="14.25" x14ac:dyDescent="0.2"/>
    <row r="781" s="5" customFormat="1" ht="14.25" x14ac:dyDescent="0.2"/>
    <row r="782" s="5" customFormat="1" ht="14.25" x14ac:dyDescent="0.2"/>
    <row r="783" s="5" customFormat="1" ht="14.25" x14ac:dyDescent="0.2"/>
    <row r="784" s="5" customFormat="1" ht="14.25" x14ac:dyDescent="0.2"/>
    <row r="785" s="5" customFormat="1" ht="14.25" x14ac:dyDescent="0.2"/>
    <row r="786" s="5" customFormat="1" ht="14.25" x14ac:dyDescent="0.2"/>
    <row r="787" s="5" customFormat="1" ht="14.25" x14ac:dyDescent="0.2"/>
    <row r="788" s="5" customFormat="1" ht="14.25" x14ac:dyDescent="0.2"/>
    <row r="789" s="5" customFormat="1" ht="14.25" x14ac:dyDescent="0.2"/>
    <row r="790" s="5" customFormat="1" ht="14.25" x14ac:dyDescent="0.2"/>
    <row r="791" s="5" customFormat="1" ht="14.25" x14ac:dyDescent="0.2"/>
    <row r="792" s="5" customFormat="1" ht="14.25" x14ac:dyDescent="0.2"/>
    <row r="793" s="5" customFormat="1" ht="14.25" x14ac:dyDescent="0.2"/>
    <row r="794" s="5" customFormat="1" ht="14.25" x14ac:dyDescent="0.2"/>
    <row r="795" s="5" customFormat="1" ht="14.25" x14ac:dyDescent="0.2"/>
    <row r="796" s="5" customFormat="1" ht="14.25" x14ac:dyDescent="0.2"/>
    <row r="797" s="5" customFormat="1" ht="14.25" x14ac:dyDescent="0.2"/>
    <row r="798" s="5" customFormat="1" ht="14.25" x14ac:dyDescent="0.2"/>
    <row r="799" s="5" customFormat="1" ht="14.25" x14ac:dyDescent="0.2"/>
    <row r="800" s="5" customFormat="1" ht="14.25" x14ac:dyDescent="0.2"/>
    <row r="801" s="5" customFormat="1" ht="14.25" x14ac:dyDescent="0.2"/>
    <row r="802" s="5" customFormat="1" ht="14.25" x14ac:dyDescent="0.2"/>
    <row r="803" s="5" customFormat="1" ht="14.25" x14ac:dyDescent="0.2"/>
    <row r="804" s="5" customFormat="1" ht="14.25" x14ac:dyDescent="0.2"/>
    <row r="805" s="5" customFormat="1" ht="14.25" x14ac:dyDescent="0.2"/>
    <row r="806" s="5" customFormat="1" ht="14.25" x14ac:dyDescent="0.2"/>
    <row r="807" s="5" customFormat="1" ht="14.25" x14ac:dyDescent="0.2"/>
    <row r="808" s="5" customFormat="1" ht="14.25" x14ac:dyDescent="0.2"/>
    <row r="809" s="5" customFormat="1" ht="14.25" x14ac:dyDescent="0.2"/>
    <row r="810" s="5" customFormat="1" ht="14.25" x14ac:dyDescent="0.2"/>
    <row r="811" s="5" customFormat="1" ht="14.25" x14ac:dyDescent="0.2"/>
    <row r="812" s="5" customFormat="1" ht="14.25" x14ac:dyDescent="0.2"/>
    <row r="813" s="5" customFormat="1" ht="14.25" x14ac:dyDescent="0.2"/>
    <row r="814" s="5" customFormat="1" ht="14.25" x14ac:dyDescent="0.2"/>
    <row r="815" s="5" customFormat="1" ht="14.25" x14ac:dyDescent="0.2"/>
    <row r="816" s="5" customFormat="1" ht="14.25" x14ac:dyDescent="0.2"/>
    <row r="817" s="5" customFormat="1" ht="14.25" x14ac:dyDescent="0.2"/>
    <row r="818" s="5" customFormat="1" ht="14.25" x14ac:dyDescent="0.2"/>
    <row r="819" s="5" customFormat="1" ht="14.25" x14ac:dyDescent="0.2"/>
    <row r="820" s="5" customFormat="1" ht="14.25" x14ac:dyDescent="0.2"/>
    <row r="821" s="5" customFormat="1" ht="14.25" x14ac:dyDescent="0.2"/>
    <row r="822" s="5" customFormat="1" ht="14.25" x14ac:dyDescent="0.2"/>
    <row r="823" s="5" customFormat="1" ht="14.25" x14ac:dyDescent="0.2"/>
    <row r="824" s="5" customFormat="1" ht="14.25" x14ac:dyDescent="0.2"/>
    <row r="825" s="5" customFormat="1" ht="14.25" x14ac:dyDescent="0.2"/>
    <row r="826" s="5" customFormat="1" ht="14.25" x14ac:dyDescent="0.2"/>
    <row r="827" s="5" customFormat="1" ht="14.25" x14ac:dyDescent="0.2"/>
    <row r="828" s="5" customFormat="1" ht="14.25" x14ac:dyDescent="0.2"/>
    <row r="829" s="5" customFormat="1" ht="14.25" x14ac:dyDescent="0.2"/>
    <row r="830" s="5" customFormat="1" ht="14.25" x14ac:dyDescent="0.2"/>
    <row r="831" s="5" customFormat="1" ht="14.25" x14ac:dyDescent="0.2"/>
    <row r="832" s="5" customFormat="1" ht="14.25" x14ac:dyDescent="0.2"/>
    <row r="833" s="5" customFormat="1" ht="14.25" x14ac:dyDescent="0.2"/>
    <row r="834" s="5" customFormat="1" ht="14.25" x14ac:dyDescent="0.2"/>
    <row r="835" s="5" customFormat="1" ht="14.25" x14ac:dyDescent="0.2"/>
    <row r="836" s="5" customFormat="1" ht="14.25" x14ac:dyDescent="0.2"/>
    <row r="837" s="5" customFormat="1" ht="14.25" x14ac:dyDescent="0.2"/>
    <row r="838" s="5" customFormat="1" ht="14.25" x14ac:dyDescent="0.2"/>
    <row r="839" s="5" customFormat="1" ht="14.25" x14ac:dyDescent="0.2"/>
    <row r="840" s="5" customFormat="1" ht="14.25" x14ac:dyDescent="0.2"/>
    <row r="841" s="5" customFormat="1" ht="14.25" x14ac:dyDescent="0.2"/>
    <row r="842" s="5" customFormat="1" ht="14.25" x14ac:dyDescent="0.2"/>
    <row r="843" s="5" customFormat="1" ht="14.25" x14ac:dyDescent="0.2"/>
    <row r="844" s="5" customFormat="1" ht="14.25" x14ac:dyDescent="0.2"/>
    <row r="845" s="5" customFormat="1" ht="14.25" x14ac:dyDescent="0.2"/>
    <row r="846" s="5" customFormat="1" ht="14.25" x14ac:dyDescent="0.2"/>
    <row r="847" s="5" customFormat="1" ht="14.25" x14ac:dyDescent="0.2"/>
    <row r="848" s="5" customFormat="1" ht="14.25" x14ac:dyDescent="0.2"/>
    <row r="849" s="5" customFormat="1" ht="14.25" x14ac:dyDescent="0.2"/>
    <row r="850" s="5" customFormat="1" ht="14.25" x14ac:dyDescent="0.2"/>
    <row r="851" s="5" customFormat="1" ht="14.25" x14ac:dyDescent="0.2"/>
    <row r="852" s="5" customFormat="1" ht="14.25" x14ac:dyDescent="0.2"/>
    <row r="853" s="5" customFormat="1" ht="14.25" x14ac:dyDescent="0.2"/>
    <row r="854" s="5" customFormat="1" ht="14.25" x14ac:dyDescent="0.2"/>
    <row r="855" s="5" customFormat="1" ht="14.25" x14ac:dyDescent="0.2"/>
    <row r="856" s="5" customFormat="1" ht="14.25" x14ac:dyDescent="0.2"/>
    <row r="857" s="5" customFormat="1" ht="14.25" x14ac:dyDescent="0.2"/>
    <row r="858" s="5" customFormat="1" ht="14.25" x14ac:dyDescent="0.2"/>
    <row r="859" s="5" customFormat="1" ht="14.25" x14ac:dyDescent="0.2"/>
    <row r="860" s="5" customFormat="1" ht="14.25" x14ac:dyDescent="0.2"/>
    <row r="861" s="5" customFormat="1" ht="14.25" x14ac:dyDescent="0.2"/>
    <row r="862" s="5" customFormat="1" ht="14.25" x14ac:dyDescent="0.2"/>
    <row r="863" s="5" customFormat="1" ht="14.25" x14ac:dyDescent="0.2"/>
    <row r="864" s="5" customFormat="1" ht="14.25" x14ac:dyDescent="0.2"/>
    <row r="865" s="5" customFormat="1" ht="14.25" x14ac:dyDescent="0.2"/>
    <row r="866" s="5" customFormat="1" ht="14.25" x14ac:dyDescent="0.2"/>
    <row r="867" s="5" customFormat="1" ht="14.25" x14ac:dyDescent="0.2"/>
    <row r="868" s="5" customFormat="1" ht="14.25" x14ac:dyDescent="0.2"/>
    <row r="869" s="5" customFormat="1" ht="14.25" x14ac:dyDescent="0.2"/>
    <row r="870" s="5" customFormat="1" ht="14.25" x14ac:dyDescent="0.2"/>
    <row r="871" s="5" customFormat="1" ht="14.25" x14ac:dyDescent="0.2"/>
    <row r="872" s="5" customFormat="1" ht="14.25" x14ac:dyDescent="0.2"/>
    <row r="873" s="5" customFormat="1" ht="14.25" x14ac:dyDescent="0.2"/>
    <row r="874" s="5" customFormat="1" ht="14.25" x14ac:dyDescent="0.2"/>
    <row r="875" s="5" customFormat="1" ht="14.25" x14ac:dyDescent="0.2"/>
    <row r="876" s="5" customFormat="1" ht="14.25" x14ac:dyDescent="0.2"/>
    <row r="877" s="5" customFormat="1" ht="14.25" x14ac:dyDescent="0.2"/>
    <row r="878" s="5" customFormat="1" ht="14.25" x14ac:dyDescent="0.2"/>
    <row r="879" s="5" customFormat="1" ht="14.25" x14ac:dyDescent="0.2"/>
    <row r="880" s="5" customFormat="1" ht="14.25" x14ac:dyDescent="0.2"/>
    <row r="881" s="5" customFormat="1" ht="14.25" x14ac:dyDescent="0.2"/>
    <row r="882" s="5" customFormat="1" ht="14.25" x14ac:dyDescent="0.2"/>
    <row r="883" s="5" customFormat="1" ht="14.25" x14ac:dyDescent="0.2"/>
    <row r="884" s="5" customFormat="1" ht="14.25" x14ac:dyDescent="0.2"/>
    <row r="885" s="5" customFormat="1" ht="14.25" x14ac:dyDescent="0.2"/>
    <row r="886" s="5" customFormat="1" ht="14.25" x14ac:dyDescent="0.2"/>
    <row r="887" s="5" customFormat="1" ht="14.25" x14ac:dyDescent="0.2"/>
    <row r="888" s="5" customFormat="1" ht="14.25" x14ac:dyDescent="0.2"/>
    <row r="889" s="5" customFormat="1" ht="14.25" x14ac:dyDescent="0.2"/>
    <row r="890" s="5" customFormat="1" ht="14.25" x14ac:dyDescent="0.2"/>
    <row r="891" s="5" customFormat="1" ht="14.25" x14ac:dyDescent="0.2"/>
    <row r="892" s="5" customFormat="1" ht="14.25" x14ac:dyDescent="0.2"/>
    <row r="893" s="5" customFormat="1" ht="14.25" x14ac:dyDescent="0.2"/>
    <row r="894" s="5" customFormat="1" ht="14.25" x14ac:dyDescent="0.2"/>
    <row r="895" s="5" customFormat="1" ht="14.25" x14ac:dyDescent="0.2"/>
    <row r="896" s="5" customFormat="1" ht="14.25" x14ac:dyDescent="0.2"/>
    <row r="897" s="5" customFormat="1" ht="14.25" x14ac:dyDescent="0.2"/>
    <row r="898" s="5" customFormat="1" ht="14.25" x14ac:dyDescent="0.2"/>
    <row r="899" s="5" customFormat="1" ht="14.25" x14ac:dyDescent="0.2"/>
    <row r="900" s="5" customFormat="1" ht="14.25" x14ac:dyDescent="0.2"/>
    <row r="901" s="5" customFormat="1" ht="14.25" x14ac:dyDescent="0.2"/>
    <row r="902" s="5" customFormat="1" ht="14.25" x14ac:dyDescent="0.2"/>
    <row r="903" s="5" customFormat="1" ht="14.25" x14ac:dyDescent="0.2"/>
    <row r="904" s="5" customFormat="1" ht="14.25" x14ac:dyDescent="0.2"/>
    <row r="905" s="5" customFormat="1" ht="14.25" x14ac:dyDescent="0.2"/>
    <row r="906" s="5" customFormat="1" ht="14.25" x14ac:dyDescent="0.2"/>
    <row r="907" s="5" customFormat="1" ht="14.25" x14ac:dyDescent="0.2"/>
    <row r="908" s="5" customFormat="1" ht="14.25" x14ac:dyDescent="0.2"/>
    <row r="909" s="5" customFormat="1" ht="14.25" x14ac:dyDescent="0.2"/>
    <row r="910" s="5" customFormat="1" ht="14.25" x14ac:dyDescent="0.2"/>
    <row r="911" s="5" customFormat="1" ht="14.25" x14ac:dyDescent="0.2"/>
    <row r="912" s="5" customFormat="1" ht="14.25" x14ac:dyDescent="0.2"/>
    <row r="913" s="5" customFormat="1" ht="14.25" x14ac:dyDescent="0.2"/>
    <row r="914" s="5" customFormat="1" ht="14.25" x14ac:dyDescent="0.2"/>
    <row r="915" s="5" customFormat="1" ht="14.25" x14ac:dyDescent="0.2"/>
    <row r="916" s="5" customFormat="1" ht="14.25" x14ac:dyDescent="0.2"/>
    <row r="917" s="5" customFormat="1" ht="14.25" x14ac:dyDescent="0.2"/>
    <row r="918" s="5" customFormat="1" ht="14.25" x14ac:dyDescent="0.2"/>
    <row r="919" s="5" customFormat="1" ht="14.25" x14ac:dyDescent="0.2"/>
    <row r="920" s="5" customFormat="1" ht="14.25" x14ac:dyDescent="0.2"/>
    <row r="921" s="5" customFormat="1" ht="14.25" x14ac:dyDescent="0.2"/>
    <row r="922" s="5" customFormat="1" ht="14.25" x14ac:dyDescent="0.2"/>
    <row r="923" s="5" customFormat="1" ht="14.25" x14ac:dyDescent="0.2"/>
    <row r="924" s="5" customFormat="1" ht="14.25" x14ac:dyDescent="0.2"/>
    <row r="925" s="5" customFormat="1" ht="14.25" x14ac:dyDescent="0.2"/>
    <row r="926" s="5" customFormat="1" ht="14.25" x14ac:dyDescent="0.2"/>
    <row r="927" s="5" customFormat="1" ht="14.25" x14ac:dyDescent="0.2"/>
    <row r="928" s="5" customFormat="1" ht="14.25" x14ac:dyDescent="0.2"/>
    <row r="929" s="5" customFormat="1" ht="14.25" x14ac:dyDescent="0.2"/>
    <row r="930" s="5" customFormat="1" ht="14.25" x14ac:dyDescent="0.2"/>
    <row r="931" s="5" customFormat="1" ht="14.25" x14ac:dyDescent="0.2"/>
    <row r="932" s="5" customFormat="1" ht="14.25" x14ac:dyDescent="0.2"/>
    <row r="933" s="5" customFormat="1" ht="14.25" x14ac:dyDescent="0.2"/>
    <row r="934" s="5" customFormat="1" ht="14.25" x14ac:dyDescent="0.2"/>
    <row r="935" s="5" customFormat="1" ht="14.25" x14ac:dyDescent="0.2"/>
    <row r="936" s="5" customFormat="1" ht="14.25" x14ac:dyDescent="0.2"/>
    <row r="937" s="5" customFormat="1" ht="14.25" x14ac:dyDescent="0.2"/>
    <row r="938" s="5" customFormat="1" ht="14.25" x14ac:dyDescent="0.2"/>
    <row r="939" s="5" customFormat="1" ht="14.25" x14ac:dyDescent="0.2"/>
    <row r="940" s="5" customFormat="1" ht="14.25" x14ac:dyDescent="0.2"/>
    <row r="941" s="5" customFormat="1" ht="14.25" x14ac:dyDescent="0.2"/>
    <row r="942" s="5" customFormat="1" ht="14.25" x14ac:dyDescent="0.2"/>
    <row r="943" s="5" customFormat="1" ht="14.25" x14ac:dyDescent="0.2"/>
    <row r="944" s="5" customFormat="1" ht="14.25" x14ac:dyDescent="0.2"/>
    <row r="945" s="5" customFormat="1" ht="14.25" x14ac:dyDescent="0.2"/>
    <row r="946" s="5" customFormat="1" ht="14.25" x14ac:dyDescent="0.2"/>
    <row r="947" s="5" customFormat="1" ht="14.25" x14ac:dyDescent="0.2"/>
    <row r="948" s="5" customFormat="1" ht="14.25" x14ac:dyDescent="0.2"/>
    <row r="949" s="5" customFormat="1" ht="14.25" x14ac:dyDescent="0.2"/>
    <row r="950" s="5" customFormat="1" ht="14.25" x14ac:dyDescent="0.2"/>
    <row r="951" s="5" customFormat="1" ht="14.25" x14ac:dyDescent="0.2"/>
    <row r="952" s="5" customFormat="1" ht="14.25" x14ac:dyDescent="0.2"/>
    <row r="953" s="5" customFormat="1" ht="14.25" x14ac:dyDescent="0.2"/>
    <row r="954" s="5" customFormat="1" ht="14.25" x14ac:dyDescent="0.2"/>
    <row r="955" s="5" customFormat="1" ht="14.25" x14ac:dyDescent="0.2"/>
    <row r="956" s="5" customFormat="1" ht="14.25" x14ac:dyDescent="0.2"/>
    <row r="957" s="5" customFormat="1" ht="14.25" x14ac:dyDescent="0.2"/>
    <row r="958" s="5" customFormat="1" ht="14.25" x14ac:dyDescent="0.2"/>
    <row r="959" s="5" customFormat="1" ht="14.25" x14ac:dyDescent="0.2"/>
    <row r="960" s="5" customFormat="1" ht="14.25" x14ac:dyDescent="0.2"/>
    <row r="961" s="5" customFormat="1" ht="14.25" x14ac:dyDescent="0.2"/>
    <row r="962" s="5" customFormat="1" ht="14.25" x14ac:dyDescent="0.2"/>
    <row r="963" s="5" customFormat="1" ht="14.25" x14ac:dyDescent="0.2"/>
    <row r="964" s="5" customFormat="1" ht="14.25" x14ac:dyDescent="0.2"/>
    <row r="965" s="5" customFormat="1" ht="14.25" x14ac:dyDescent="0.2"/>
    <row r="966" s="5" customFormat="1" ht="14.25" x14ac:dyDescent="0.2"/>
    <row r="967" s="5" customFormat="1" ht="14.25" x14ac:dyDescent="0.2"/>
    <row r="968" s="5" customFormat="1" ht="14.25" x14ac:dyDescent="0.2"/>
    <row r="969" s="5" customFormat="1" ht="14.25" x14ac:dyDescent="0.2"/>
    <row r="970" s="5" customFormat="1" ht="14.25" x14ac:dyDescent="0.2"/>
    <row r="971" s="5" customFormat="1" ht="14.25" x14ac:dyDescent="0.2"/>
    <row r="972" s="5" customFormat="1" ht="14.25" x14ac:dyDescent="0.2"/>
    <row r="973" s="5" customFormat="1" ht="14.25" x14ac:dyDescent="0.2"/>
    <row r="974" s="5" customFormat="1" ht="14.25" x14ac:dyDescent="0.2"/>
    <row r="975" s="5" customFormat="1" ht="14.25" x14ac:dyDescent="0.2"/>
    <row r="976" s="5" customFormat="1" ht="14.25" x14ac:dyDescent="0.2"/>
    <row r="977" s="5" customFormat="1" ht="14.25" x14ac:dyDescent="0.2"/>
    <row r="978" s="5" customFormat="1" ht="14.25" x14ac:dyDescent="0.2"/>
    <row r="979" s="5" customFormat="1" ht="14.25" x14ac:dyDescent="0.2"/>
    <row r="980" s="5" customFormat="1" ht="14.25" x14ac:dyDescent="0.2"/>
    <row r="981" s="5" customFormat="1" ht="14.25" x14ac:dyDescent="0.2"/>
    <row r="982" s="5" customFormat="1" ht="14.25" x14ac:dyDescent="0.2"/>
    <row r="983" s="5" customFormat="1" ht="14.25" x14ac:dyDescent="0.2"/>
    <row r="984" s="5" customFormat="1" ht="14.25" x14ac:dyDescent="0.2"/>
    <row r="985" s="5" customFormat="1" ht="14.25" x14ac:dyDescent="0.2"/>
    <row r="986" s="5" customFormat="1" ht="14.25" x14ac:dyDescent="0.2"/>
    <row r="987" s="5" customFormat="1" ht="14.25" x14ac:dyDescent="0.2"/>
    <row r="988" s="5" customFormat="1" ht="14.25" x14ac:dyDescent="0.2"/>
    <row r="989" s="5" customFormat="1" ht="14.25" x14ac:dyDescent="0.2"/>
    <row r="990" s="5" customFormat="1" ht="14.25" x14ac:dyDescent="0.2"/>
    <row r="991" s="5" customFormat="1" ht="14.25" x14ac:dyDescent="0.2"/>
    <row r="992" s="5" customFormat="1" ht="14.25" x14ac:dyDescent="0.2"/>
    <row r="993" s="5" customFormat="1" ht="14.25" x14ac:dyDescent="0.2"/>
    <row r="994" s="5" customFormat="1" ht="14.25" x14ac:dyDescent="0.2"/>
    <row r="995" s="5" customFormat="1" ht="14.25" x14ac:dyDescent="0.2"/>
    <row r="996" s="5" customFormat="1" ht="14.25" x14ac:dyDescent="0.2"/>
    <row r="997" s="5" customFormat="1" ht="14.25" x14ac:dyDescent="0.2"/>
    <row r="998" s="5" customFormat="1" ht="14.25" x14ac:dyDescent="0.2"/>
    <row r="999" s="5" customFormat="1" ht="14.25" x14ac:dyDescent="0.2"/>
    <row r="1000" s="5" customFormat="1" ht="14.25" x14ac:dyDescent="0.2"/>
    <row r="1001" s="5" customFormat="1" ht="14.25" x14ac:dyDescent="0.2"/>
    <row r="1002" s="5" customFormat="1" ht="14.25" x14ac:dyDescent="0.2"/>
    <row r="1003" s="5" customFormat="1" ht="14.25" x14ac:dyDescent="0.2"/>
    <row r="1004" s="5" customFormat="1" ht="14.25" x14ac:dyDescent="0.2"/>
    <row r="1005" s="5" customFormat="1" ht="14.25" x14ac:dyDescent="0.2"/>
    <row r="1006" s="5" customFormat="1" ht="14.25" x14ac:dyDescent="0.2"/>
    <row r="1007" s="5" customFormat="1" ht="14.25" x14ac:dyDescent="0.2"/>
    <row r="1008" s="5" customFormat="1" ht="14.25" x14ac:dyDescent="0.2"/>
    <row r="1009" s="5" customFormat="1" ht="14.25" x14ac:dyDescent="0.2"/>
    <row r="1010" s="5" customFormat="1" ht="14.25" x14ac:dyDescent="0.2"/>
    <row r="1011" s="5" customFormat="1" ht="14.25" x14ac:dyDescent="0.2"/>
    <row r="1012" s="5" customFormat="1" ht="14.25" x14ac:dyDescent="0.2"/>
    <row r="1013" s="5" customFormat="1" ht="14.25" x14ac:dyDescent="0.2"/>
    <row r="1014" s="5" customFormat="1" ht="14.25" x14ac:dyDescent="0.2"/>
    <row r="1015" s="5" customFormat="1" ht="14.25" x14ac:dyDescent="0.2"/>
    <row r="1016" s="5" customFormat="1" ht="14.25" x14ac:dyDescent="0.2"/>
    <row r="1017" s="5" customFormat="1" ht="14.25" x14ac:dyDescent="0.2"/>
    <row r="1018" s="5" customFormat="1" ht="14.25" x14ac:dyDescent="0.2"/>
    <row r="1019" s="5" customFormat="1" ht="14.25" x14ac:dyDescent="0.2"/>
    <row r="1020" s="5" customFormat="1" ht="14.25" x14ac:dyDescent="0.2"/>
    <row r="1021" s="5" customFormat="1" ht="14.25" x14ac:dyDescent="0.2"/>
    <row r="1022" s="5" customFormat="1" ht="14.25" x14ac:dyDescent="0.2"/>
    <row r="1023" s="5" customFormat="1" ht="14.25" x14ac:dyDescent="0.2"/>
    <row r="1024" s="5" customFormat="1" ht="14.25" x14ac:dyDescent="0.2"/>
    <row r="1025" s="5" customFormat="1" ht="14.25" x14ac:dyDescent="0.2"/>
    <row r="1026" s="5" customFormat="1" ht="14.25" x14ac:dyDescent="0.2"/>
    <row r="1027" s="5" customFormat="1" ht="14.25" x14ac:dyDescent="0.2"/>
    <row r="1028" s="5" customFormat="1" ht="14.25" x14ac:dyDescent="0.2"/>
    <row r="1029" s="5" customFormat="1" ht="14.25" x14ac:dyDescent="0.2"/>
    <row r="1030" s="5" customFormat="1" ht="14.25" x14ac:dyDescent="0.2"/>
    <row r="1031" s="5" customFormat="1" ht="14.25" x14ac:dyDescent="0.2"/>
    <row r="1032" s="5" customFormat="1" ht="14.25" x14ac:dyDescent="0.2"/>
    <row r="1033" s="5" customFormat="1" ht="14.25" x14ac:dyDescent="0.2"/>
    <row r="1034" s="5" customFormat="1" ht="14.25" x14ac:dyDescent="0.2"/>
    <row r="1035" s="5" customFormat="1" ht="14.25" x14ac:dyDescent="0.2"/>
    <row r="1036" s="5" customFormat="1" ht="14.25" x14ac:dyDescent="0.2"/>
    <row r="1037" s="5" customFormat="1" ht="14.25" x14ac:dyDescent="0.2"/>
    <row r="1038" s="5" customFormat="1" ht="14.25" x14ac:dyDescent="0.2"/>
    <row r="1039" s="5" customFormat="1" ht="14.25" x14ac:dyDescent="0.2"/>
    <row r="1040" s="5" customFormat="1" ht="14.25" x14ac:dyDescent="0.2"/>
    <row r="1041" s="5" customFormat="1" ht="14.25" x14ac:dyDescent="0.2"/>
    <row r="1042" s="5" customFormat="1" ht="14.25" x14ac:dyDescent="0.2"/>
    <row r="1043" s="5" customFormat="1" ht="14.25" x14ac:dyDescent="0.2"/>
    <row r="1044" s="5" customFormat="1" ht="14.25" x14ac:dyDescent="0.2"/>
    <row r="1045" s="5" customFormat="1" ht="14.25" x14ac:dyDescent="0.2"/>
    <row r="1046" s="5" customFormat="1" ht="14.25" x14ac:dyDescent="0.2"/>
    <row r="1047" s="5" customFormat="1" ht="14.25" x14ac:dyDescent="0.2"/>
    <row r="1048" s="5" customFormat="1" ht="14.25" x14ac:dyDescent="0.2"/>
    <row r="1049" s="5" customFormat="1" ht="14.25" x14ac:dyDescent="0.2"/>
    <row r="1050" s="5" customFormat="1" ht="14.25" x14ac:dyDescent="0.2"/>
    <row r="1051" s="5" customFormat="1" ht="14.25" x14ac:dyDescent="0.2"/>
    <row r="1052" s="5" customFormat="1" ht="14.25" x14ac:dyDescent="0.2"/>
    <row r="1053" s="5" customFormat="1" ht="14.25" x14ac:dyDescent="0.2"/>
    <row r="1054" s="5" customFormat="1" ht="14.25" x14ac:dyDescent="0.2"/>
    <row r="1055" s="5" customFormat="1" ht="14.25" x14ac:dyDescent="0.2"/>
    <row r="1056" s="5" customFormat="1" ht="14.25" x14ac:dyDescent="0.2"/>
    <row r="1057" s="5" customFormat="1" ht="14.25" x14ac:dyDescent="0.2"/>
    <row r="1058" s="5" customFormat="1" ht="14.25" x14ac:dyDescent="0.2"/>
    <row r="1059" s="5" customFormat="1" ht="14.25" x14ac:dyDescent="0.2"/>
    <row r="1060" s="5" customFormat="1" ht="14.25" x14ac:dyDescent="0.2"/>
    <row r="1061" s="5" customFormat="1" ht="14.25" x14ac:dyDescent="0.2"/>
    <row r="1062" s="5" customFormat="1" ht="14.25" x14ac:dyDescent="0.2"/>
    <row r="1063" s="5" customFormat="1" ht="14.25" x14ac:dyDescent="0.2"/>
    <row r="1064" s="5" customFormat="1" ht="14.25" x14ac:dyDescent="0.2"/>
    <row r="1065" s="5" customFormat="1" ht="14.25" x14ac:dyDescent="0.2"/>
    <row r="1066" s="5" customFormat="1" ht="14.25" x14ac:dyDescent="0.2"/>
    <row r="1067" s="5" customFormat="1" ht="14.25" x14ac:dyDescent="0.2"/>
    <row r="1068" s="5" customFormat="1" ht="14.25" x14ac:dyDescent="0.2"/>
    <row r="1069" s="5" customFormat="1" ht="14.25" x14ac:dyDescent="0.2"/>
    <row r="1070" s="5" customFormat="1" ht="14.25" x14ac:dyDescent="0.2"/>
    <row r="1071" s="5" customFormat="1" ht="14.25" x14ac:dyDescent="0.2"/>
    <row r="1072" s="5" customFormat="1" ht="14.25" x14ac:dyDescent="0.2"/>
    <row r="1073" s="5" customFormat="1" ht="14.25" x14ac:dyDescent="0.2"/>
    <row r="1074" s="5" customFormat="1" ht="14.25" x14ac:dyDescent="0.2"/>
    <row r="1075" s="5" customFormat="1" ht="14.25" x14ac:dyDescent="0.2"/>
    <row r="1076" s="5" customFormat="1" ht="14.25" x14ac:dyDescent="0.2"/>
    <row r="1077" s="5" customFormat="1" ht="14.25" x14ac:dyDescent="0.2"/>
    <row r="1078" s="5" customFormat="1" ht="14.25" x14ac:dyDescent="0.2"/>
    <row r="1079" s="5" customFormat="1" ht="14.25" x14ac:dyDescent="0.2"/>
    <row r="1080" s="5" customFormat="1" ht="14.25" x14ac:dyDescent="0.2"/>
    <row r="1081" s="5" customFormat="1" ht="14.25" x14ac:dyDescent="0.2"/>
    <row r="1082" s="5" customFormat="1" ht="14.25" x14ac:dyDescent="0.2"/>
    <row r="1083" s="5" customFormat="1" ht="14.25" x14ac:dyDescent="0.2"/>
    <row r="1084" s="5" customFormat="1" ht="14.25" x14ac:dyDescent="0.2"/>
    <row r="1085" s="5" customFormat="1" ht="14.25" x14ac:dyDescent="0.2"/>
    <row r="1086" s="5" customFormat="1" ht="14.25" x14ac:dyDescent="0.2"/>
    <row r="1087" s="5" customFormat="1" ht="14.25" x14ac:dyDescent="0.2"/>
    <row r="1088" s="5" customFormat="1" ht="14.25" x14ac:dyDescent="0.2"/>
    <row r="1089" s="5" customFormat="1" ht="14.25" x14ac:dyDescent="0.2"/>
    <row r="1090" s="5" customFormat="1" ht="14.25" x14ac:dyDescent="0.2"/>
    <row r="1091" s="5" customFormat="1" ht="14.25" x14ac:dyDescent="0.2"/>
    <row r="1092" s="5" customFormat="1" ht="14.25" x14ac:dyDescent="0.2"/>
    <row r="1093" s="5" customFormat="1" ht="14.25" x14ac:dyDescent="0.2"/>
    <row r="1094" s="5" customFormat="1" ht="14.25" x14ac:dyDescent="0.2"/>
    <row r="1095" s="5" customFormat="1" ht="14.25" x14ac:dyDescent="0.2"/>
    <row r="1096" s="5" customFormat="1" ht="14.25" x14ac:dyDescent="0.2"/>
    <row r="1097" s="5" customFormat="1" ht="14.25" x14ac:dyDescent="0.2"/>
    <row r="1098" s="5" customFormat="1" ht="14.25" x14ac:dyDescent="0.2"/>
    <row r="1099" s="5" customFormat="1" ht="14.25" x14ac:dyDescent="0.2"/>
    <row r="1100" s="5" customFormat="1" ht="14.25" x14ac:dyDescent="0.2"/>
    <row r="1101" s="5" customFormat="1" ht="14.25" x14ac:dyDescent="0.2"/>
    <row r="1102" s="5" customFormat="1" ht="14.25" x14ac:dyDescent="0.2"/>
    <row r="1103" s="5" customFormat="1" ht="14.25" x14ac:dyDescent="0.2"/>
    <row r="1104" s="5" customFormat="1" ht="14.25" x14ac:dyDescent="0.2"/>
    <row r="1105" s="5" customFormat="1" ht="14.25" x14ac:dyDescent="0.2"/>
    <row r="1106" s="5" customFormat="1" ht="14.25" x14ac:dyDescent="0.2"/>
    <row r="1107" s="5" customFormat="1" ht="14.25" x14ac:dyDescent="0.2"/>
    <row r="1108" s="5" customFormat="1" ht="14.25" x14ac:dyDescent="0.2"/>
    <row r="1109" s="5" customFormat="1" ht="14.25" x14ac:dyDescent="0.2"/>
    <row r="1110" s="5" customFormat="1" ht="14.25" x14ac:dyDescent="0.2"/>
    <row r="1111" s="5" customFormat="1" ht="14.25" x14ac:dyDescent="0.2"/>
    <row r="1112" s="5" customFormat="1" ht="14.25" x14ac:dyDescent="0.2"/>
    <row r="1113" s="5" customFormat="1" ht="14.25" x14ac:dyDescent="0.2"/>
    <row r="1114" s="5" customFormat="1" ht="14.25" x14ac:dyDescent="0.2"/>
    <row r="1115" s="5" customFormat="1" ht="14.25" x14ac:dyDescent="0.2"/>
    <row r="1116" s="5" customFormat="1" ht="14.25" x14ac:dyDescent="0.2"/>
    <row r="1117" s="5" customFormat="1" ht="14.25" x14ac:dyDescent="0.2"/>
    <row r="1118" s="5" customFormat="1" ht="14.25" x14ac:dyDescent="0.2"/>
    <row r="1119" s="5" customFormat="1" ht="14.25" x14ac:dyDescent="0.2"/>
    <row r="1120" s="5" customFormat="1" ht="14.25" x14ac:dyDescent="0.2"/>
    <row r="1121" s="5" customFormat="1" ht="14.25" x14ac:dyDescent="0.2"/>
    <row r="1122" s="5" customFormat="1" ht="14.25" x14ac:dyDescent="0.2"/>
    <row r="1123" s="5" customFormat="1" ht="14.25" x14ac:dyDescent="0.2"/>
    <row r="1124" s="5" customFormat="1" ht="14.25" x14ac:dyDescent="0.2"/>
    <row r="1125" s="5" customFormat="1" ht="14.25" x14ac:dyDescent="0.2"/>
    <row r="1126" s="5" customFormat="1" ht="14.25" x14ac:dyDescent="0.2"/>
    <row r="1127" s="5" customFormat="1" ht="14.25" x14ac:dyDescent="0.2"/>
    <row r="1128" s="5" customFormat="1" ht="14.25" x14ac:dyDescent="0.2"/>
    <row r="1129" s="5" customFormat="1" ht="14.25" x14ac:dyDescent="0.2"/>
    <row r="1130" s="5" customFormat="1" ht="14.25" x14ac:dyDescent="0.2"/>
    <row r="1131" s="5" customFormat="1" ht="14.25" x14ac:dyDescent="0.2"/>
    <row r="1132" s="5" customFormat="1" ht="14.25" x14ac:dyDescent="0.2"/>
    <row r="1133" s="5" customFormat="1" ht="14.25" x14ac:dyDescent="0.2"/>
    <row r="1134" s="5" customFormat="1" ht="14.25" x14ac:dyDescent="0.2"/>
    <row r="1135" s="5" customFormat="1" ht="14.25" x14ac:dyDescent="0.2"/>
    <row r="1136" s="5" customFormat="1" ht="14.25" x14ac:dyDescent="0.2"/>
    <row r="1137" s="5" customFormat="1" ht="14.25" x14ac:dyDescent="0.2"/>
    <row r="1138" s="5" customFormat="1" ht="14.25" x14ac:dyDescent="0.2"/>
    <row r="1139" s="5" customFormat="1" ht="14.25" x14ac:dyDescent="0.2"/>
    <row r="1140" s="5" customFormat="1" ht="14.25" x14ac:dyDescent="0.2"/>
    <row r="1141" s="5" customFormat="1" ht="14.25" x14ac:dyDescent="0.2"/>
    <row r="1142" s="5" customFormat="1" ht="14.25" x14ac:dyDescent="0.2"/>
    <row r="1143" s="5" customFormat="1" ht="14.25" x14ac:dyDescent="0.2"/>
    <row r="1144" s="5" customFormat="1" ht="14.25" x14ac:dyDescent="0.2"/>
    <row r="1145" s="5" customFormat="1" ht="14.25" x14ac:dyDescent="0.2"/>
    <row r="1146" s="5" customFormat="1" ht="14.25" x14ac:dyDescent="0.2"/>
    <row r="1147" s="5" customFormat="1" ht="14.25" x14ac:dyDescent="0.2"/>
    <row r="1148" s="5" customFormat="1" ht="14.25" x14ac:dyDescent="0.2"/>
    <row r="1149" s="5" customFormat="1" ht="14.25" x14ac:dyDescent="0.2"/>
    <row r="1150" s="5" customFormat="1" ht="14.25" x14ac:dyDescent="0.2"/>
    <row r="1151" s="5" customFormat="1" ht="14.25" x14ac:dyDescent="0.2"/>
    <row r="1152" s="5" customFormat="1" ht="14.25" x14ac:dyDescent="0.2"/>
    <row r="1153" s="5" customFormat="1" ht="14.25" x14ac:dyDescent="0.2"/>
    <row r="1154" s="5" customFormat="1" ht="14.25" x14ac:dyDescent="0.2"/>
    <row r="1155" s="5" customFormat="1" ht="14.25" x14ac:dyDescent="0.2"/>
    <row r="1156" s="5" customFormat="1" ht="14.25" x14ac:dyDescent="0.2"/>
    <row r="1157" s="5" customFormat="1" ht="14.25" x14ac:dyDescent="0.2"/>
    <row r="1158" s="5" customFormat="1" ht="14.25" x14ac:dyDescent="0.2"/>
    <row r="1159" s="5" customFormat="1" ht="14.25" x14ac:dyDescent="0.2"/>
    <row r="1160" s="5" customFormat="1" ht="14.25" x14ac:dyDescent="0.2"/>
    <row r="1161" s="5" customFormat="1" ht="14.25" x14ac:dyDescent="0.2"/>
    <row r="1162" s="5" customFormat="1" ht="14.25" x14ac:dyDescent="0.2"/>
    <row r="1163" s="5" customFormat="1" ht="14.25" x14ac:dyDescent="0.2"/>
    <row r="1164" s="5" customFormat="1" ht="14.25" x14ac:dyDescent="0.2"/>
    <row r="1165" s="5" customFormat="1" ht="14.25" x14ac:dyDescent="0.2"/>
    <row r="1166" s="5" customFormat="1" ht="14.25" x14ac:dyDescent="0.2"/>
    <row r="1167" s="5" customFormat="1" ht="14.25" x14ac:dyDescent="0.2"/>
    <row r="1168" s="5" customFormat="1" ht="14.25" x14ac:dyDescent="0.2"/>
    <row r="1169" s="5" customFormat="1" ht="14.25" x14ac:dyDescent="0.2"/>
    <row r="1170" s="5" customFormat="1" ht="14.25" x14ac:dyDescent="0.2"/>
    <row r="1171" s="5" customFormat="1" ht="14.25" x14ac:dyDescent="0.2"/>
    <row r="1172" s="5" customFormat="1" ht="14.25" x14ac:dyDescent="0.2"/>
    <row r="1173" s="5" customFormat="1" ht="14.25" x14ac:dyDescent="0.2"/>
    <row r="1174" s="5" customFormat="1" ht="14.25" x14ac:dyDescent="0.2"/>
    <row r="1175" s="5" customFormat="1" ht="14.25" x14ac:dyDescent="0.2"/>
    <row r="1176" s="5" customFormat="1" ht="14.25" x14ac:dyDescent="0.2"/>
    <row r="1177" s="5" customFormat="1" ht="14.25" x14ac:dyDescent="0.2"/>
    <row r="1178" s="5" customFormat="1" ht="14.25" x14ac:dyDescent="0.2"/>
    <row r="1179" s="5" customFormat="1" ht="14.25" x14ac:dyDescent="0.2"/>
    <row r="1180" s="5" customFormat="1" ht="14.25" x14ac:dyDescent="0.2"/>
    <row r="1181" s="5" customFormat="1" ht="14.25" x14ac:dyDescent="0.2"/>
    <row r="1182" s="5" customFormat="1" ht="14.25" x14ac:dyDescent="0.2"/>
    <row r="1183" s="5" customFormat="1" ht="14.25" x14ac:dyDescent="0.2"/>
    <row r="1184" s="5" customFormat="1" ht="14.25" x14ac:dyDescent="0.2"/>
    <row r="1185" s="5" customFormat="1" ht="14.25" x14ac:dyDescent="0.2"/>
    <row r="1186" s="5" customFormat="1" ht="14.25" x14ac:dyDescent="0.2"/>
    <row r="1187" s="5" customFormat="1" ht="14.25" x14ac:dyDescent="0.2"/>
    <row r="1188" s="5" customFormat="1" ht="14.25" x14ac:dyDescent="0.2"/>
    <row r="1189" s="5" customFormat="1" ht="14.25" x14ac:dyDescent="0.2"/>
    <row r="1190" s="5" customFormat="1" ht="14.25" x14ac:dyDescent="0.2"/>
    <row r="1191" s="5" customFormat="1" ht="14.25" x14ac:dyDescent="0.2"/>
    <row r="1192" s="5" customFormat="1" ht="14.25" x14ac:dyDescent="0.2"/>
    <row r="1193" s="5" customFormat="1" ht="14.25" x14ac:dyDescent="0.2"/>
    <row r="1194" s="5" customFormat="1" ht="14.25" x14ac:dyDescent="0.2"/>
    <row r="1195" s="5" customFormat="1" ht="14.25" x14ac:dyDescent="0.2"/>
    <row r="1196" s="5" customFormat="1" ht="14.25" x14ac:dyDescent="0.2"/>
    <row r="1197" s="5" customFormat="1" ht="14.25" x14ac:dyDescent="0.2"/>
    <row r="1198" s="5" customFormat="1" ht="14.25" x14ac:dyDescent="0.2"/>
    <row r="1199" s="5" customFormat="1" ht="14.25" x14ac:dyDescent="0.2"/>
    <row r="1200" s="5" customFormat="1" ht="14.25" x14ac:dyDescent="0.2"/>
    <row r="1201" s="5" customFormat="1" ht="14.25" x14ac:dyDescent="0.2"/>
    <row r="1202" s="5" customFormat="1" ht="14.25" x14ac:dyDescent="0.2"/>
    <row r="1203" s="5" customFormat="1" ht="14.25" x14ac:dyDescent="0.2"/>
    <row r="1204" s="5" customFormat="1" ht="14.25" x14ac:dyDescent="0.2"/>
    <row r="1205" s="5" customFormat="1" ht="14.25" x14ac:dyDescent="0.2"/>
    <row r="1206" s="5" customFormat="1" ht="14.25" x14ac:dyDescent="0.2"/>
    <row r="1207" s="5" customFormat="1" ht="14.25" x14ac:dyDescent="0.2"/>
    <row r="1208" s="5" customFormat="1" ht="14.25" x14ac:dyDescent="0.2"/>
    <row r="1209" s="5" customFormat="1" ht="14.25" x14ac:dyDescent="0.2"/>
    <row r="1210" s="5" customFormat="1" ht="14.25" x14ac:dyDescent="0.2"/>
    <row r="1211" s="5" customFormat="1" ht="14.25" x14ac:dyDescent="0.2"/>
    <row r="1212" s="5" customFormat="1" ht="14.25" x14ac:dyDescent="0.2"/>
    <row r="1213" s="5" customFormat="1" ht="14.25" x14ac:dyDescent="0.2"/>
    <row r="1214" s="5" customFormat="1" ht="14.25" x14ac:dyDescent="0.2"/>
    <row r="1215" s="5" customFormat="1" ht="14.25" x14ac:dyDescent="0.2"/>
    <row r="1216" s="5" customFormat="1" ht="14.25" x14ac:dyDescent="0.2"/>
    <row r="1217" s="5" customFormat="1" ht="14.25" x14ac:dyDescent="0.2"/>
    <row r="1218" s="5" customFormat="1" ht="14.25" x14ac:dyDescent="0.2"/>
    <row r="1219" s="5" customFormat="1" ht="14.25" x14ac:dyDescent="0.2"/>
    <row r="1220" s="5" customFormat="1" ht="14.25" x14ac:dyDescent="0.2"/>
    <row r="1221" s="5" customFormat="1" ht="14.25" x14ac:dyDescent="0.2"/>
    <row r="1222" s="5" customFormat="1" ht="14.25" x14ac:dyDescent="0.2"/>
    <row r="1223" s="5" customFormat="1" ht="14.25" x14ac:dyDescent="0.2"/>
    <row r="1224" s="5" customFormat="1" ht="14.25" x14ac:dyDescent="0.2"/>
    <row r="1225" s="5" customFormat="1" ht="14.25" x14ac:dyDescent="0.2"/>
    <row r="1226" s="5" customFormat="1" ht="14.25" x14ac:dyDescent="0.2"/>
    <row r="1227" s="5" customFormat="1" ht="14.25" x14ac:dyDescent="0.2"/>
    <row r="1228" s="5" customFormat="1" ht="14.25" x14ac:dyDescent="0.2"/>
    <row r="1229" s="5" customFormat="1" ht="14.25" x14ac:dyDescent="0.2"/>
    <row r="1230" s="5" customFormat="1" ht="14.25" x14ac:dyDescent="0.2"/>
    <row r="1231" s="5" customFormat="1" ht="14.25" x14ac:dyDescent="0.2"/>
    <row r="1232" s="5" customFormat="1" ht="14.25" x14ac:dyDescent="0.2"/>
    <row r="1233" s="5" customFormat="1" ht="14.25" x14ac:dyDescent="0.2"/>
    <row r="1234" s="5" customFormat="1" ht="14.25" x14ac:dyDescent="0.2"/>
    <row r="1235" s="5" customFormat="1" ht="14.25" x14ac:dyDescent="0.2"/>
    <row r="1236" s="5" customFormat="1" ht="14.25" x14ac:dyDescent="0.2"/>
    <row r="1237" s="5" customFormat="1" ht="14.25" x14ac:dyDescent="0.2"/>
    <row r="1238" s="5" customFormat="1" ht="14.25" x14ac:dyDescent="0.2"/>
    <row r="1239" s="5" customFormat="1" ht="14.25" x14ac:dyDescent="0.2"/>
    <row r="1240" s="5" customFormat="1" ht="14.25" x14ac:dyDescent="0.2"/>
    <row r="1241" s="5" customFormat="1" ht="14.25" x14ac:dyDescent="0.2"/>
    <row r="1242" s="5" customFormat="1" ht="14.25" x14ac:dyDescent="0.2"/>
    <row r="1243" s="5" customFormat="1" ht="14.25" x14ac:dyDescent="0.2"/>
    <row r="1244" s="5" customFormat="1" ht="14.25" x14ac:dyDescent="0.2"/>
    <row r="1245" s="5" customFormat="1" ht="14.25" x14ac:dyDescent="0.2"/>
    <row r="1246" s="5" customFormat="1" ht="14.25" x14ac:dyDescent="0.2"/>
    <row r="1247" s="5" customFormat="1" ht="14.25" x14ac:dyDescent="0.2"/>
    <row r="1248" s="5" customFormat="1" ht="14.25" x14ac:dyDescent="0.2"/>
    <row r="1249" s="5" customFormat="1" ht="14.25" x14ac:dyDescent="0.2"/>
    <row r="1250" s="5" customFormat="1" ht="14.25" x14ac:dyDescent="0.2"/>
    <row r="1251" s="5" customFormat="1" ht="14.25" x14ac:dyDescent="0.2"/>
    <row r="1252" s="5" customFormat="1" ht="14.25" x14ac:dyDescent="0.2"/>
    <row r="1253" s="5" customFormat="1" ht="14.25" x14ac:dyDescent="0.2"/>
    <row r="1254" s="5" customFormat="1" ht="14.25" x14ac:dyDescent="0.2"/>
    <row r="1255" s="5" customFormat="1" ht="14.25" x14ac:dyDescent="0.2"/>
    <row r="1256" s="5" customFormat="1" ht="14.25" x14ac:dyDescent="0.2"/>
    <row r="1257" s="5" customFormat="1" ht="14.25" x14ac:dyDescent="0.2"/>
    <row r="1258" s="5" customFormat="1" ht="14.25" x14ac:dyDescent="0.2"/>
    <row r="1259" s="5" customFormat="1" ht="14.25" x14ac:dyDescent="0.2"/>
    <row r="1260" s="5" customFormat="1" ht="14.25" x14ac:dyDescent="0.2"/>
    <row r="1261" s="5" customFormat="1" ht="14.25" x14ac:dyDescent="0.2"/>
    <row r="1262" s="5" customFormat="1" ht="14.25" x14ac:dyDescent="0.2"/>
    <row r="1263" s="5" customFormat="1" ht="14.25" x14ac:dyDescent="0.2"/>
    <row r="1264" s="5" customFormat="1" ht="14.25" x14ac:dyDescent="0.2"/>
    <row r="1265" s="5" customFormat="1" ht="14.25" x14ac:dyDescent="0.2"/>
    <row r="1266" s="5" customFormat="1" ht="14.25" x14ac:dyDescent="0.2"/>
    <row r="1267" s="5" customFormat="1" ht="14.25" x14ac:dyDescent="0.2"/>
    <row r="1268" s="5" customFormat="1" ht="14.25" x14ac:dyDescent="0.2"/>
    <row r="1269" s="5" customFormat="1" ht="14.25" x14ac:dyDescent="0.2"/>
    <row r="1270" s="5" customFormat="1" ht="14.25" x14ac:dyDescent="0.2"/>
    <row r="1271" s="5" customFormat="1" ht="14.25" x14ac:dyDescent="0.2"/>
    <row r="1272" s="5" customFormat="1" ht="14.25" x14ac:dyDescent="0.2"/>
    <row r="1273" s="5" customFormat="1" ht="14.25" x14ac:dyDescent="0.2"/>
    <row r="1274" s="5" customFormat="1" ht="14.25" x14ac:dyDescent="0.2"/>
    <row r="1275" s="5" customFormat="1" ht="14.25" x14ac:dyDescent="0.2"/>
    <row r="1276" s="5" customFormat="1" ht="14.25" x14ac:dyDescent="0.2"/>
    <row r="1277" s="5" customFormat="1" ht="14.25" x14ac:dyDescent="0.2"/>
    <row r="1278" s="5" customFormat="1" ht="14.25" x14ac:dyDescent="0.2"/>
    <row r="1279" s="5" customFormat="1" ht="14.25" x14ac:dyDescent="0.2"/>
    <row r="1280" s="5" customFormat="1" ht="14.25" x14ac:dyDescent="0.2"/>
    <row r="1281" s="5" customFormat="1" ht="14.25" x14ac:dyDescent="0.2"/>
    <row r="1282" s="5" customFormat="1" ht="14.25" x14ac:dyDescent="0.2"/>
    <row r="1283" s="5" customFormat="1" ht="14.25" x14ac:dyDescent="0.2"/>
    <row r="1284" s="5" customFormat="1" ht="14.25" x14ac:dyDescent="0.2"/>
    <row r="1285" s="5" customFormat="1" ht="14.25" x14ac:dyDescent="0.2"/>
    <row r="1286" s="5" customFormat="1" ht="14.25" x14ac:dyDescent="0.2"/>
    <row r="1287" s="5" customFormat="1" ht="14.25" x14ac:dyDescent="0.2"/>
    <row r="1288" s="5" customFormat="1" ht="14.25" x14ac:dyDescent="0.2"/>
    <row r="1289" s="5" customFormat="1" ht="14.25" x14ac:dyDescent="0.2"/>
    <row r="1290" s="5" customFormat="1" ht="14.25" x14ac:dyDescent="0.2"/>
    <row r="1291" s="5" customFormat="1" ht="14.25" x14ac:dyDescent="0.2"/>
    <row r="1292" s="5" customFormat="1" ht="14.25" x14ac:dyDescent="0.2"/>
    <row r="1293" s="5" customFormat="1" ht="14.25" x14ac:dyDescent="0.2"/>
    <row r="1294" s="5" customFormat="1" ht="14.25" x14ac:dyDescent="0.2"/>
    <row r="1295" s="5" customFormat="1" ht="14.25" x14ac:dyDescent="0.2"/>
    <row r="1296" s="5" customFormat="1" ht="14.25" x14ac:dyDescent="0.2"/>
    <row r="1297" s="5" customFormat="1" ht="14.25" x14ac:dyDescent="0.2"/>
    <row r="1298" s="5" customFormat="1" ht="14.25" x14ac:dyDescent="0.2"/>
    <row r="1299" s="5" customFormat="1" ht="14.25" x14ac:dyDescent="0.2"/>
    <row r="1300" s="5" customFormat="1" ht="14.25" x14ac:dyDescent="0.2"/>
    <row r="1301" s="5" customFormat="1" ht="14.25" x14ac:dyDescent="0.2"/>
    <row r="1302" s="5" customFormat="1" ht="14.25" x14ac:dyDescent="0.2"/>
    <row r="1303" s="5" customFormat="1" ht="14.25" x14ac:dyDescent="0.2"/>
    <row r="1304" s="5" customFormat="1" ht="14.25" x14ac:dyDescent="0.2"/>
    <row r="1305" s="5" customFormat="1" ht="14.25" x14ac:dyDescent="0.2"/>
    <row r="1306" s="5" customFormat="1" ht="14.25" x14ac:dyDescent="0.2"/>
    <row r="1307" s="5" customFormat="1" ht="14.25" x14ac:dyDescent="0.2"/>
    <row r="1308" s="5" customFormat="1" ht="14.25" x14ac:dyDescent="0.2"/>
    <row r="1309" s="5" customFormat="1" ht="14.25" x14ac:dyDescent="0.2"/>
    <row r="1310" s="5" customFormat="1" ht="14.25" x14ac:dyDescent="0.2"/>
    <row r="1311" s="5" customFormat="1" ht="14.25" x14ac:dyDescent="0.2"/>
    <row r="1312" s="5" customFormat="1" ht="14.25" x14ac:dyDescent="0.2"/>
    <row r="1313" s="5" customFormat="1" ht="14.25" x14ac:dyDescent="0.2"/>
    <row r="1314" s="5" customFormat="1" ht="14.25" x14ac:dyDescent="0.2"/>
    <row r="1315" s="5" customFormat="1" ht="14.25" x14ac:dyDescent="0.2"/>
    <row r="1316" s="5" customFormat="1" ht="14.25" x14ac:dyDescent="0.2"/>
    <row r="1317" s="5" customFormat="1" ht="14.25" x14ac:dyDescent="0.2"/>
    <row r="1318" s="5" customFormat="1" ht="14.25" x14ac:dyDescent="0.2"/>
    <row r="1319" s="5" customFormat="1" ht="14.25" x14ac:dyDescent="0.2"/>
    <row r="1320" s="5" customFormat="1" ht="14.25" x14ac:dyDescent="0.2"/>
    <row r="1321" s="5" customFormat="1" ht="14.25" x14ac:dyDescent="0.2"/>
    <row r="1322" s="5" customFormat="1" ht="14.25" x14ac:dyDescent="0.2"/>
    <row r="1323" s="5" customFormat="1" ht="14.25" x14ac:dyDescent="0.2"/>
    <row r="1324" s="5" customFormat="1" ht="14.25" x14ac:dyDescent="0.2"/>
    <row r="1325" s="5" customFormat="1" ht="14.25" x14ac:dyDescent="0.2"/>
    <row r="1326" s="5" customFormat="1" ht="14.25" x14ac:dyDescent="0.2"/>
    <row r="1327" s="5" customFormat="1" ht="14.25" x14ac:dyDescent="0.2"/>
    <row r="1328" s="5" customFormat="1" ht="14.25" x14ac:dyDescent="0.2"/>
    <row r="1329" s="5" customFormat="1" ht="14.25" x14ac:dyDescent="0.2"/>
    <row r="1330" s="5" customFormat="1" ht="14.25" x14ac:dyDescent="0.2"/>
    <row r="1331" s="5" customFormat="1" ht="14.25" x14ac:dyDescent="0.2"/>
    <row r="1332" s="5" customFormat="1" ht="14.25" x14ac:dyDescent="0.2"/>
    <row r="1333" s="5" customFormat="1" ht="14.25" x14ac:dyDescent="0.2"/>
    <row r="1334" s="5" customFormat="1" ht="14.25" x14ac:dyDescent="0.2"/>
    <row r="1335" s="5" customFormat="1" ht="14.25" x14ac:dyDescent="0.2"/>
    <row r="1336" s="5" customFormat="1" ht="14.25" x14ac:dyDescent="0.2"/>
    <row r="1337" s="5" customFormat="1" ht="14.25" x14ac:dyDescent="0.2"/>
    <row r="1338" s="5" customFormat="1" ht="14.25" x14ac:dyDescent="0.2"/>
    <row r="1339" s="5" customFormat="1" ht="14.25" x14ac:dyDescent="0.2"/>
    <row r="1340" s="5" customFormat="1" ht="14.25" x14ac:dyDescent="0.2"/>
    <row r="1341" s="5" customFormat="1" ht="14.25" x14ac:dyDescent="0.2"/>
    <row r="1342" s="5" customFormat="1" ht="14.25" x14ac:dyDescent="0.2"/>
    <row r="1343" s="5" customFormat="1" ht="14.25" x14ac:dyDescent="0.2"/>
    <row r="1344" s="5" customFormat="1" ht="14.25" x14ac:dyDescent="0.2"/>
    <row r="1345" s="5" customFormat="1" ht="14.25" x14ac:dyDescent="0.2"/>
    <row r="1346" s="5" customFormat="1" ht="14.25" x14ac:dyDescent="0.2"/>
    <row r="1347" s="5" customFormat="1" ht="14.25" x14ac:dyDescent="0.2"/>
    <row r="1348" s="5" customFormat="1" ht="14.25" x14ac:dyDescent="0.2"/>
    <row r="1349" s="5" customFormat="1" ht="14.25" x14ac:dyDescent="0.2"/>
    <row r="1350" s="5" customFormat="1" ht="14.25" x14ac:dyDescent="0.2"/>
    <row r="1351" s="5" customFormat="1" ht="14.25" x14ac:dyDescent="0.2"/>
    <row r="1352" s="5" customFormat="1" ht="14.25" x14ac:dyDescent="0.2"/>
    <row r="1353" s="5" customFormat="1" ht="14.25" x14ac:dyDescent="0.2"/>
    <row r="1354" s="5" customFormat="1" ht="14.25" x14ac:dyDescent="0.2"/>
    <row r="1355" s="5" customFormat="1" ht="14.25" x14ac:dyDescent="0.2"/>
    <row r="1356" s="5" customFormat="1" ht="14.25" x14ac:dyDescent="0.2"/>
    <row r="1357" s="5" customFormat="1" ht="14.25" x14ac:dyDescent="0.2"/>
    <row r="1358" s="5" customFormat="1" ht="14.25" x14ac:dyDescent="0.2"/>
    <row r="1359" s="5" customFormat="1" ht="14.25" x14ac:dyDescent="0.2"/>
    <row r="1360" s="5" customFormat="1" ht="14.25" x14ac:dyDescent="0.2"/>
    <row r="1361" s="5" customFormat="1" ht="14.25" x14ac:dyDescent="0.2"/>
    <row r="1362" s="5" customFormat="1" ht="14.25" x14ac:dyDescent="0.2"/>
    <row r="1363" s="5" customFormat="1" ht="14.25" x14ac:dyDescent="0.2"/>
    <row r="1364" s="5" customFormat="1" ht="14.25" x14ac:dyDescent="0.2"/>
    <row r="1365" s="5" customFormat="1" ht="14.25" x14ac:dyDescent="0.2"/>
    <row r="1366" s="5" customFormat="1" ht="14.25" x14ac:dyDescent="0.2"/>
    <row r="1367" s="5" customFormat="1" ht="14.25" x14ac:dyDescent="0.2"/>
    <row r="1368" s="5" customFormat="1" ht="14.25" x14ac:dyDescent="0.2"/>
    <row r="1369" s="5" customFormat="1" ht="14.25" x14ac:dyDescent="0.2"/>
    <row r="1370" s="5" customFormat="1" ht="14.25" x14ac:dyDescent="0.2"/>
    <row r="1371" s="5" customFormat="1" ht="14.25" x14ac:dyDescent="0.2"/>
    <row r="1372" s="5" customFormat="1" ht="14.25" x14ac:dyDescent="0.2"/>
    <row r="1373" s="5" customFormat="1" ht="14.25" x14ac:dyDescent="0.2"/>
    <row r="1374" s="5" customFormat="1" ht="14.25" x14ac:dyDescent="0.2"/>
    <row r="1375" s="5" customFormat="1" ht="14.25" x14ac:dyDescent="0.2"/>
    <row r="1376" s="5" customFormat="1" ht="14.25" x14ac:dyDescent="0.2"/>
    <row r="1377" s="5" customFormat="1" ht="14.25" x14ac:dyDescent="0.2"/>
    <row r="1378" s="5" customFormat="1" ht="14.25" x14ac:dyDescent="0.2"/>
    <row r="1379" s="5" customFormat="1" ht="14.25" x14ac:dyDescent="0.2"/>
    <row r="1380" s="5" customFormat="1" ht="14.25" x14ac:dyDescent="0.2"/>
    <row r="1381" s="5" customFormat="1" ht="14.25" x14ac:dyDescent="0.2"/>
    <row r="1382" s="5" customFormat="1" ht="14.25" x14ac:dyDescent="0.2"/>
    <row r="1383" s="5" customFormat="1" ht="14.25" x14ac:dyDescent="0.2"/>
    <row r="1384" s="5" customFormat="1" ht="14.25" x14ac:dyDescent="0.2"/>
    <row r="1385" s="5" customFormat="1" ht="14.25" x14ac:dyDescent="0.2"/>
    <row r="1386" s="5" customFormat="1" ht="14.25" x14ac:dyDescent="0.2"/>
    <row r="1387" s="5" customFormat="1" ht="14.25" x14ac:dyDescent="0.2"/>
    <row r="1388" s="5" customFormat="1" ht="14.25" x14ac:dyDescent="0.2"/>
    <row r="1389" s="5" customFormat="1" ht="14.25" x14ac:dyDescent="0.2"/>
    <row r="1390" s="5" customFormat="1" ht="14.25" x14ac:dyDescent="0.2"/>
    <row r="1391" s="5" customFormat="1" ht="14.25" x14ac:dyDescent="0.2"/>
    <row r="1392" s="5" customFormat="1" ht="14.25" x14ac:dyDescent="0.2"/>
    <row r="1393" s="5" customFormat="1" ht="14.25" x14ac:dyDescent="0.2"/>
    <row r="1394" s="5" customFormat="1" ht="14.25" x14ac:dyDescent="0.2"/>
    <row r="1395" s="5" customFormat="1" ht="14.25" x14ac:dyDescent="0.2"/>
    <row r="1396" s="5" customFormat="1" ht="14.25" x14ac:dyDescent="0.2"/>
    <row r="1397" s="5" customFormat="1" ht="14.25" x14ac:dyDescent="0.2"/>
    <row r="1398" s="5" customFormat="1" ht="14.25" x14ac:dyDescent="0.2"/>
    <row r="1399" s="5" customFormat="1" ht="14.25" x14ac:dyDescent="0.2"/>
    <row r="1400" s="5" customFormat="1" ht="14.25" x14ac:dyDescent="0.2"/>
    <row r="1401" s="5" customFormat="1" ht="14.25" x14ac:dyDescent="0.2"/>
    <row r="1402" s="5" customFormat="1" ht="14.25" x14ac:dyDescent="0.2"/>
    <row r="1403" s="5" customFormat="1" ht="14.25" x14ac:dyDescent="0.2"/>
    <row r="1404" s="5" customFormat="1" ht="14.25" x14ac:dyDescent="0.2"/>
    <row r="1405" s="5" customFormat="1" ht="14.25" x14ac:dyDescent="0.2"/>
    <row r="1406" s="5" customFormat="1" ht="14.25" x14ac:dyDescent="0.2"/>
    <row r="1407" s="5" customFormat="1" ht="14.25" x14ac:dyDescent="0.2"/>
    <row r="1408" s="5" customFormat="1" ht="14.25" x14ac:dyDescent="0.2"/>
    <row r="1409" s="5" customFormat="1" ht="14.25" x14ac:dyDescent="0.2"/>
    <row r="1410" s="5" customFormat="1" ht="14.25" x14ac:dyDescent="0.2"/>
    <row r="1411" s="5" customFormat="1" ht="14.25" x14ac:dyDescent="0.2"/>
    <row r="1412" s="5" customFormat="1" ht="14.25" x14ac:dyDescent="0.2"/>
    <row r="1413" s="5" customFormat="1" ht="14.25" x14ac:dyDescent="0.2"/>
    <row r="1414" s="5" customFormat="1" ht="14.25" x14ac:dyDescent="0.2"/>
    <row r="1415" s="5" customFormat="1" ht="14.25" x14ac:dyDescent="0.2"/>
    <row r="1416" s="5" customFormat="1" ht="14.25" x14ac:dyDescent="0.2"/>
    <row r="1417" s="5" customFormat="1" ht="14.25" x14ac:dyDescent="0.2"/>
    <row r="1418" s="5" customFormat="1" ht="14.25" x14ac:dyDescent="0.2"/>
    <row r="1419" s="5" customFormat="1" ht="14.25" x14ac:dyDescent="0.2"/>
    <row r="1420" s="5" customFormat="1" ht="14.25" x14ac:dyDescent="0.2"/>
    <row r="1421" s="5" customFormat="1" ht="14.25" x14ac:dyDescent="0.2"/>
    <row r="1422" s="5" customFormat="1" ht="14.25" x14ac:dyDescent="0.2"/>
    <row r="1423" s="5" customFormat="1" ht="14.25" x14ac:dyDescent="0.2"/>
    <row r="1424" s="5" customFormat="1" ht="14.25" x14ac:dyDescent="0.2"/>
    <row r="1425" s="5" customFormat="1" ht="14.25" x14ac:dyDescent="0.2"/>
    <row r="1426" s="5" customFormat="1" ht="14.25" x14ac:dyDescent="0.2"/>
    <row r="1427" s="5" customFormat="1" ht="14.25" x14ac:dyDescent="0.2"/>
    <row r="1428" s="5" customFormat="1" ht="14.25" x14ac:dyDescent="0.2"/>
    <row r="1429" s="5" customFormat="1" ht="14.25" x14ac:dyDescent="0.2"/>
    <row r="1430" s="5" customFormat="1" ht="14.25" x14ac:dyDescent="0.2"/>
    <row r="1431" s="5" customFormat="1" ht="14.25" x14ac:dyDescent="0.2"/>
    <row r="1432" s="5" customFormat="1" ht="14.25" x14ac:dyDescent="0.2"/>
    <row r="1433" s="5" customFormat="1" ht="14.25" x14ac:dyDescent="0.2"/>
    <row r="1434" s="5" customFormat="1" ht="14.25" x14ac:dyDescent="0.2"/>
    <row r="1435" s="5" customFormat="1" ht="14.25" x14ac:dyDescent="0.2"/>
    <row r="1436" s="5" customFormat="1" ht="14.25" x14ac:dyDescent="0.2"/>
    <row r="1437" s="5" customFormat="1" ht="14.25" x14ac:dyDescent="0.2"/>
    <row r="1438" s="5" customFormat="1" ht="14.25" x14ac:dyDescent="0.2"/>
    <row r="1439" s="5" customFormat="1" ht="14.25" x14ac:dyDescent="0.2"/>
    <row r="1440" s="5" customFormat="1" ht="14.25" x14ac:dyDescent="0.2"/>
    <row r="1441" s="5" customFormat="1" ht="14.25" x14ac:dyDescent="0.2"/>
    <row r="1442" s="5" customFormat="1" ht="14.25" x14ac:dyDescent="0.2"/>
    <row r="1443" s="5" customFormat="1" ht="14.25" x14ac:dyDescent="0.2"/>
    <row r="1444" s="5" customFormat="1" ht="14.25" x14ac:dyDescent="0.2"/>
    <row r="1445" s="5" customFormat="1" ht="14.25" x14ac:dyDescent="0.2"/>
    <row r="1446" s="5" customFormat="1" ht="14.25" x14ac:dyDescent="0.2"/>
    <row r="1447" s="5" customFormat="1" ht="14.25" x14ac:dyDescent="0.2"/>
    <row r="1448" s="5" customFormat="1" ht="14.25" x14ac:dyDescent="0.2"/>
    <row r="1449" s="5" customFormat="1" ht="14.25" x14ac:dyDescent="0.2"/>
    <row r="1450" s="5" customFormat="1" ht="14.25" x14ac:dyDescent="0.2"/>
    <row r="1451" s="5" customFormat="1" ht="14.25" x14ac:dyDescent="0.2"/>
    <row r="1452" s="5" customFormat="1" ht="14.25" x14ac:dyDescent="0.2"/>
    <row r="1453" s="5" customFormat="1" ht="14.25" x14ac:dyDescent="0.2"/>
    <row r="1454" s="5" customFormat="1" ht="14.25" x14ac:dyDescent="0.2"/>
    <row r="1455" s="5" customFormat="1" ht="14.25" x14ac:dyDescent="0.2"/>
    <row r="1456" s="5" customFormat="1" ht="14.25" x14ac:dyDescent="0.2"/>
    <row r="1457" s="5" customFormat="1" ht="14.25" x14ac:dyDescent="0.2"/>
    <row r="1458" s="5" customFormat="1" ht="14.25" x14ac:dyDescent="0.2"/>
    <row r="1459" s="5" customFormat="1" ht="14.25" x14ac:dyDescent="0.2"/>
    <row r="1460" s="5" customFormat="1" ht="14.25" x14ac:dyDescent="0.2"/>
    <row r="1461" s="5" customFormat="1" ht="14.25" x14ac:dyDescent="0.2"/>
    <row r="1462" s="5" customFormat="1" ht="14.25" x14ac:dyDescent="0.2"/>
    <row r="1463" s="5" customFormat="1" ht="14.25" x14ac:dyDescent="0.2"/>
    <row r="1464" s="5" customFormat="1" ht="14.25" x14ac:dyDescent="0.2"/>
    <row r="1465" s="5" customFormat="1" ht="14.25" x14ac:dyDescent="0.2"/>
    <row r="1466" s="5" customFormat="1" ht="14.25" x14ac:dyDescent="0.2"/>
    <row r="1467" s="5" customFormat="1" ht="14.25" x14ac:dyDescent="0.2"/>
    <row r="1468" s="5" customFormat="1" ht="14.25" x14ac:dyDescent="0.2"/>
    <row r="1469" s="5" customFormat="1" ht="14.25" x14ac:dyDescent="0.2"/>
    <row r="1470" s="5" customFormat="1" ht="14.25" x14ac:dyDescent="0.2"/>
    <row r="1471" s="5" customFormat="1" ht="14.25" x14ac:dyDescent="0.2"/>
    <row r="1472" s="5" customFormat="1" ht="14.25" x14ac:dyDescent="0.2"/>
    <row r="1473" s="5" customFormat="1" ht="14.25" x14ac:dyDescent="0.2"/>
    <row r="1474" s="5" customFormat="1" ht="14.25" x14ac:dyDescent="0.2"/>
    <row r="1475" s="5" customFormat="1" ht="14.25" x14ac:dyDescent="0.2"/>
    <row r="1476" s="5" customFormat="1" ht="14.25" x14ac:dyDescent="0.2"/>
    <row r="1477" s="5" customFormat="1" ht="14.25" x14ac:dyDescent="0.2"/>
    <row r="1478" s="5" customFormat="1" ht="14.25" x14ac:dyDescent="0.2"/>
    <row r="1479" s="5" customFormat="1" ht="14.25" x14ac:dyDescent="0.2"/>
    <row r="1480" s="5" customFormat="1" ht="14.25" x14ac:dyDescent="0.2"/>
    <row r="1481" s="5" customFormat="1" ht="14.25" x14ac:dyDescent="0.2"/>
    <row r="1482" s="5" customFormat="1" ht="14.25" x14ac:dyDescent="0.2"/>
    <row r="1483" s="5" customFormat="1" ht="14.25" x14ac:dyDescent="0.2"/>
    <row r="1484" s="5" customFormat="1" ht="14.25" x14ac:dyDescent="0.2"/>
    <row r="1485" s="5" customFormat="1" ht="14.25" x14ac:dyDescent="0.2"/>
    <row r="1486" s="5" customFormat="1" ht="14.25" x14ac:dyDescent="0.2"/>
    <row r="1487" s="5" customFormat="1" ht="14.25" x14ac:dyDescent="0.2"/>
    <row r="1488" s="5" customFormat="1" ht="14.25" x14ac:dyDescent="0.2"/>
    <row r="1489" s="5" customFormat="1" ht="14.25" x14ac:dyDescent="0.2"/>
    <row r="1490" s="5" customFormat="1" ht="14.25" x14ac:dyDescent="0.2"/>
    <row r="1491" s="5" customFormat="1" ht="14.25" x14ac:dyDescent="0.2"/>
    <row r="1492" s="5" customFormat="1" ht="14.25" x14ac:dyDescent="0.2"/>
    <row r="1493" s="5" customFormat="1" ht="14.25" x14ac:dyDescent="0.2"/>
    <row r="1494" s="5" customFormat="1" ht="14.25" x14ac:dyDescent="0.2"/>
    <row r="1495" s="5" customFormat="1" ht="14.25" x14ac:dyDescent="0.2"/>
    <row r="1496" s="5" customFormat="1" ht="14.25" x14ac:dyDescent="0.2"/>
    <row r="1497" s="5" customFormat="1" ht="14.25" x14ac:dyDescent="0.2"/>
    <row r="1498" s="5" customFormat="1" ht="14.25" x14ac:dyDescent="0.2"/>
    <row r="1499" s="5" customFormat="1" ht="14.25" x14ac:dyDescent="0.2"/>
    <row r="1500" s="5" customFormat="1" ht="14.25" x14ac:dyDescent="0.2"/>
    <row r="1501" s="5" customFormat="1" ht="14.25" x14ac:dyDescent="0.2"/>
    <row r="1502" s="5" customFormat="1" ht="14.25" x14ac:dyDescent="0.2"/>
    <row r="1503" s="5" customFormat="1" ht="14.25" x14ac:dyDescent="0.2"/>
    <row r="1504" s="5" customFormat="1" ht="14.25" x14ac:dyDescent="0.2"/>
    <row r="1505" s="5" customFormat="1" ht="14.25" x14ac:dyDescent="0.2"/>
    <row r="1506" s="5" customFormat="1" ht="14.25" x14ac:dyDescent="0.2"/>
    <row r="1507" s="5" customFormat="1" ht="14.25" x14ac:dyDescent="0.2"/>
    <row r="1508" s="5" customFormat="1" ht="14.25" x14ac:dyDescent="0.2"/>
    <row r="1509" s="5" customFormat="1" ht="14.25" x14ac:dyDescent="0.2"/>
    <row r="1510" s="5" customFormat="1" ht="14.25" x14ac:dyDescent="0.2"/>
    <row r="1511" s="5" customFormat="1" ht="14.25" x14ac:dyDescent="0.2"/>
    <row r="1512" s="5" customFormat="1" ht="14.25" x14ac:dyDescent="0.2"/>
    <row r="1513" s="5" customFormat="1" ht="14.25" x14ac:dyDescent="0.2"/>
    <row r="1514" s="5" customFormat="1" ht="14.25" x14ac:dyDescent="0.2"/>
    <row r="1515" s="5" customFormat="1" ht="14.25" x14ac:dyDescent="0.2"/>
    <row r="1516" s="5" customFormat="1" ht="14.25" x14ac:dyDescent="0.2"/>
    <row r="1517" s="5" customFormat="1" ht="14.25" x14ac:dyDescent="0.2"/>
    <row r="1518" s="5" customFormat="1" ht="14.25" x14ac:dyDescent="0.2"/>
    <row r="1519" s="5" customFormat="1" ht="14.25" x14ac:dyDescent="0.2"/>
    <row r="1520" s="5" customFormat="1" ht="14.25" x14ac:dyDescent="0.2"/>
    <row r="1521" s="5" customFormat="1" ht="14.25" x14ac:dyDescent="0.2"/>
    <row r="1522" s="5" customFormat="1" ht="14.25" x14ac:dyDescent="0.2"/>
    <row r="1523" s="5" customFormat="1" ht="14.25" x14ac:dyDescent="0.2"/>
    <row r="1524" s="5" customFormat="1" ht="14.25" x14ac:dyDescent="0.2"/>
    <row r="1525" s="5" customFormat="1" ht="14.25" x14ac:dyDescent="0.2"/>
    <row r="1526" s="5" customFormat="1" ht="14.25" x14ac:dyDescent="0.2"/>
    <row r="1527" s="5" customFormat="1" ht="14.25" x14ac:dyDescent="0.2"/>
    <row r="1528" s="5" customFormat="1" ht="14.25" x14ac:dyDescent="0.2"/>
    <row r="1529" s="5" customFormat="1" ht="14.25" x14ac:dyDescent="0.2"/>
    <row r="1530" s="5" customFormat="1" ht="14.25" x14ac:dyDescent="0.2"/>
    <row r="1531" s="5" customFormat="1" ht="14.25" x14ac:dyDescent="0.2"/>
    <row r="1532" s="5" customFormat="1" ht="14.25" x14ac:dyDescent="0.2"/>
    <row r="1533" s="5" customFormat="1" ht="14.25" x14ac:dyDescent="0.2"/>
    <row r="1534" s="5" customFormat="1" ht="14.25" x14ac:dyDescent="0.2"/>
    <row r="1535" s="5" customFormat="1" ht="14.25" x14ac:dyDescent="0.2"/>
    <row r="1536" s="5" customFormat="1" ht="14.25" x14ac:dyDescent="0.2"/>
    <row r="1537" s="5" customFormat="1" ht="14.25" x14ac:dyDescent="0.2"/>
    <row r="1538" s="5" customFormat="1" ht="14.25" x14ac:dyDescent="0.2"/>
    <row r="1539" s="5" customFormat="1" ht="14.25" x14ac:dyDescent="0.2"/>
    <row r="1540" s="5" customFormat="1" ht="14.25" x14ac:dyDescent="0.2"/>
    <row r="1541" s="5" customFormat="1" ht="14.25" x14ac:dyDescent="0.2"/>
    <row r="1542" s="5" customFormat="1" ht="14.25" x14ac:dyDescent="0.2"/>
    <row r="1543" s="5" customFormat="1" ht="14.25" x14ac:dyDescent="0.2"/>
    <row r="1544" s="5" customFormat="1" ht="14.25" x14ac:dyDescent="0.2"/>
    <row r="1545" s="5" customFormat="1" ht="14.25" x14ac:dyDescent="0.2"/>
    <row r="1546" s="5" customFormat="1" ht="14.25" x14ac:dyDescent="0.2"/>
    <row r="1547" s="5" customFormat="1" ht="14.25" x14ac:dyDescent="0.2"/>
    <row r="1548" s="5" customFormat="1" ht="14.25" x14ac:dyDescent="0.2"/>
    <row r="1549" s="5" customFormat="1" ht="14.25" x14ac:dyDescent="0.2"/>
    <row r="1550" s="5" customFormat="1" ht="14.25" x14ac:dyDescent="0.2"/>
    <row r="1551" s="5" customFormat="1" ht="14.25" x14ac:dyDescent="0.2"/>
    <row r="1552" s="5" customFormat="1" ht="14.25" x14ac:dyDescent="0.2"/>
    <row r="1553" s="5" customFormat="1" ht="14.25" x14ac:dyDescent="0.2"/>
    <row r="1554" s="5" customFormat="1" ht="14.25" x14ac:dyDescent="0.2"/>
    <row r="1555" s="5" customFormat="1" ht="14.25" x14ac:dyDescent="0.2"/>
    <row r="1556" s="5" customFormat="1" ht="14.25" x14ac:dyDescent="0.2"/>
    <row r="1557" s="5" customFormat="1" ht="14.25" x14ac:dyDescent="0.2"/>
    <row r="1558" s="5" customFormat="1" ht="14.25" x14ac:dyDescent="0.2"/>
    <row r="1559" s="5" customFormat="1" ht="14.25" x14ac:dyDescent="0.2"/>
    <row r="1560" s="5" customFormat="1" ht="14.25" x14ac:dyDescent="0.2"/>
    <row r="1561" s="5" customFormat="1" ht="14.25" x14ac:dyDescent="0.2"/>
    <row r="1562" s="5" customFormat="1" ht="14.25" x14ac:dyDescent="0.2"/>
    <row r="1563" s="5" customFormat="1" ht="14.25" x14ac:dyDescent="0.2"/>
    <row r="1564" s="5" customFormat="1" ht="14.25" x14ac:dyDescent="0.2"/>
    <row r="1565" s="5" customFormat="1" ht="14.25" x14ac:dyDescent="0.2"/>
    <row r="1566" s="5" customFormat="1" ht="14.25" x14ac:dyDescent="0.2"/>
    <row r="1567" s="5" customFormat="1" ht="14.25" x14ac:dyDescent="0.2"/>
    <row r="1568" s="5" customFormat="1" ht="14.25" x14ac:dyDescent="0.2"/>
    <row r="1569" s="5" customFormat="1" ht="14.25" x14ac:dyDescent="0.2"/>
    <row r="1570" s="5" customFormat="1" ht="14.25" x14ac:dyDescent="0.2"/>
    <row r="1571" s="5" customFormat="1" ht="14.25" x14ac:dyDescent="0.2"/>
    <row r="1572" s="5" customFormat="1" ht="14.25" x14ac:dyDescent="0.2"/>
    <row r="1573" s="5" customFormat="1" ht="14.25" x14ac:dyDescent="0.2"/>
    <row r="1574" s="5" customFormat="1" ht="14.25" x14ac:dyDescent="0.2"/>
    <row r="1575" s="5" customFormat="1" ht="14.25" x14ac:dyDescent="0.2"/>
    <row r="1576" s="5" customFormat="1" ht="14.25" x14ac:dyDescent="0.2"/>
    <row r="1577" s="5" customFormat="1" ht="14.25" x14ac:dyDescent="0.2"/>
    <row r="1578" s="5" customFormat="1" ht="14.25" x14ac:dyDescent="0.2"/>
    <row r="1579" s="5" customFormat="1" ht="14.25" x14ac:dyDescent="0.2"/>
    <row r="1580" s="5" customFormat="1" ht="14.25" x14ac:dyDescent="0.2"/>
    <row r="1581" s="5" customFormat="1" ht="14.25" x14ac:dyDescent="0.2"/>
    <row r="1582" s="5" customFormat="1" ht="14.25" x14ac:dyDescent="0.2"/>
    <row r="1583" s="5" customFormat="1" ht="14.25" x14ac:dyDescent="0.2"/>
    <row r="1584" s="5" customFormat="1" ht="14.25" x14ac:dyDescent="0.2"/>
    <row r="1585" s="5" customFormat="1" ht="14.25" x14ac:dyDescent="0.2"/>
    <row r="1586" s="5" customFormat="1" ht="14.25" x14ac:dyDescent="0.2"/>
    <row r="1587" s="5" customFormat="1" ht="14.25" x14ac:dyDescent="0.2"/>
    <row r="1588" s="5" customFormat="1" ht="14.25" x14ac:dyDescent="0.2"/>
    <row r="1589" s="5" customFormat="1" ht="14.25" x14ac:dyDescent="0.2"/>
    <row r="1590" s="5" customFormat="1" ht="14.25" x14ac:dyDescent="0.2"/>
    <row r="1591" s="5" customFormat="1" ht="14.25" x14ac:dyDescent="0.2"/>
    <row r="1592" s="5" customFormat="1" ht="14.25" x14ac:dyDescent="0.2"/>
    <row r="1593" s="5" customFormat="1" ht="14.25" x14ac:dyDescent="0.2"/>
    <row r="1594" s="5" customFormat="1" ht="14.25" x14ac:dyDescent="0.2"/>
    <row r="1595" s="5" customFormat="1" ht="14.25" x14ac:dyDescent="0.2"/>
    <row r="1596" s="5" customFormat="1" ht="14.25" x14ac:dyDescent="0.2"/>
    <row r="1597" s="5" customFormat="1" ht="14.25" x14ac:dyDescent="0.2"/>
    <row r="1598" s="5" customFormat="1" ht="14.25" x14ac:dyDescent="0.2"/>
    <row r="1599" s="5" customFormat="1" ht="14.25" x14ac:dyDescent="0.2"/>
    <row r="1600" s="5" customFormat="1" ht="14.25" x14ac:dyDescent="0.2"/>
    <row r="1601" s="5" customFormat="1" ht="14.25" x14ac:dyDescent="0.2"/>
    <row r="1602" s="5" customFormat="1" ht="14.25" x14ac:dyDescent="0.2"/>
    <row r="1603" s="5" customFormat="1" ht="14.25" x14ac:dyDescent="0.2"/>
    <row r="1604" s="5" customFormat="1" ht="14.25" x14ac:dyDescent="0.2"/>
    <row r="1605" s="5" customFormat="1" ht="14.25" x14ac:dyDescent="0.2"/>
    <row r="1606" s="5" customFormat="1" ht="14.25" x14ac:dyDescent="0.2"/>
    <row r="1607" s="5" customFormat="1" ht="14.25" x14ac:dyDescent="0.2"/>
    <row r="1608" s="5" customFormat="1" ht="14.25" x14ac:dyDescent="0.2"/>
    <row r="1609" s="5" customFormat="1" ht="14.25" x14ac:dyDescent="0.2"/>
    <row r="1610" s="5" customFormat="1" ht="14.25" x14ac:dyDescent="0.2"/>
    <row r="1611" s="5" customFormat="1" ht="14.25" x14ac:dyDescent="0.2"/>
    <row r="1612" s="5" customFormat="1" ht="14.25" x14ac:dyDescent="0.2"/>
    <row r="1613" s="5" customFormat="1" ht="14.25" x14ac:dyDescent="0.2"/>
    <row r="1614" s="5" customFormat="1" ht="14.25" x14ac:dyDescent="0.2"/>
    <row r="1615" s="5" customFormat="1" ht="14.25" x14ac:dyDescent="0.2"/>
    <row r="1616" s="5" customFormat="1" ht="14.25" x14ac:dyDescent="0.2"/>
    <row r="1617" s="5" customFormat="1" ht="14.25" x14ac:dyDescent="0.2"/>
    <row r="1618" s="5" customFormat="1" ht="14.25" x14ac:dyDescent="0.2"/>
    <row r="1619" s="5" customFormat="1" ht="14.25" x14ac:dyDescent="0.2"/>
    <row r="1620" s="5" customFormat="1" ht="14.25" x14ac:dyDescent="0.2"/>
    <row r="1621" s="5" customFormat="1" ht="14.25" x14ac:dyDescent="0.2"/>
    <row r="1622" s="5" customFormat="1" ht="14.25" x14ac:dyDescent="0.2"/>
    <row r="1623" s="5" customFormat="1" ht="14.25" x14ac:dyDescent="0.2"/>
    <row r="1624" s="5" customFormat="1" ht="14.25" x14ac:dyDescent="0.2"/>
    <row r="1625" s="5" customFormat="1" ht="14.25" x14ac:dyDescent="0.2"/>
    <row r="1626" s="5" customFormat="1" ht="14.25" x14ac:dyDescent="0.2"/>
    <row r="1627" s="5" customFormat="1" ht="14.25" x14ac:dyDescent="0.2"/>
    <row r="1628" s="5" customFormat="1" ht="14.25" x14ac:dyDescent="0.2"/>
    <row r="1629" s="5" customFormat="1" ht="14.25" x14ac:dyDescent="0.2"/>
    <row r="1630" s="5" customFormat="1" ht="14.25" x14ac:dyDescent="0.2"/>
    <row r="1631" s="5" customFormat="1" ht="14.25" x14ac:dyDescent="0.2"/>
    <row r="1632" s="5" customFormat="1" ht="14.25" x14ac:dyDescent="0.2"/>
    <row r="1633" s="5" customFormat="1" ht="14.25" x14ac:dyDescent="0.2"/>
    <row r="1634" s="5" customFormat="1" ht="14.25" x14ac:dyDescent="0.2"/>
    <row r="1635" s="5" customFormat="1" ht="14.25" x14ac:dyDescent="0.2"/>
    <row r="1636" s="5" customFormat="1" ht="14.25" x14ac:dyDescent="0.2"/>
    <row r="1637" s="5" customFormat="1" ht="14.25" x14ac:dyDescent="0.2"/>
    <row r="1638" s="5" customFormat="1" ht="14.25" x14ac:dyDescent="0.2"/>
    <row r="1639" s="5" customFormat="1" ht="14.25" x14ac:dyDescent="0.2"/>
    <row r="1640" s="5" customFormat="1" ht="14.25" x14ac:dyDescent="0.2"/>
    <row r="1641" s="5" customFormat="1" ht="14.25" x14ac:dyDescent="0.2"/>
    <row r="1642" s="5" customFormat="1" ht="14.25" x14ac:dyDescent="0.2"/>
    <row r="1643" s="5" customFormat="1" ht="14.25" x14ac:dyDescent="0.2"/>
    <row r="1644" s="5" customFormat="1" ht="14.25" x14ac:dyDescent="0.2"/>
    <row r="1645" s="5" customFormat="1" ht="14.25" x14ac:dyDescent="0.2"/>
    <row r="1646" s="5" customFormat="1" ht="14.25" x14ac:dyDescent="0.2"/>
    <row r="1647" s="5" customFormat="1" ht="14.25" x14ac:dyDescent="0.2"/>
    <row r="1648" s="5" customFormat="1" ht="14.25" x14ac:dyDescent="0.2"/>
    <row r="1649" s="5" customFormat="1" ht="14.25" x14ac:dyDescent="0.2"/>
    <row r="1650" s="5" customFormat="1" ht="14.25" x14ac:dyDescent="0.2"/>
    <row r="1651" s="5" customFormat="1" ht="14.25" x14ac:dyDescent="0.2"/>
    <row r="1652" s="5" customFormat="1" ht="14.25" x14ac:dyDescent="0.2"/>
    <row r="1653" s="5" customFormat="1" ht="14.25" x14ac:dyDescent="0.2"/>
    <row r="1654" s="5" customFormat="1" ht="14.25" x14ac:dyDescent="0.2"/>
    <row r="1655" s="5" customFormat="1" ht="14.25" x14ac:dyDescent="0.2"/>
    <row r="1656" s="5" customFormat="1" ht="14.25" x14ac:dyDescent="0.2"/>
    <row r="1657" s="5" customFormat="1" ht="14.25" x14ac:dyDescent="0.2"/>
    <row r="1658" s="5" customFormat="1" ht="14.25" x14ac:dyDescent="0.2"/>
    <row r="1659" s="5" customFormat="1" ht="14.25" x14ac:dyDescent="0.2"/>
    <row r="1660" s="5" customFormat="1" ht="14.25" x14ac:dyDescent="0.2"/>
    <row r="1661" s="5" customFormat="1" ht="14.25" x14ac:dyDescent="0.2"/>
    <row r="1662" s="5" customFormat="1" ht="14.25" x14ac:dyDescent="0.2"/>
    <row r="1663" s="5" customFormat="1" ht="14.25" x14ac:dyDescent="0.2"/>
    <row r="1664" s="5" customFormat="1" ht="14.25" x14ac:dyDescent="0.2"/>
    <row r="1665" s="5" customFormat="1" ht="14.25" x14ac:dyDescent="0.2"/>
    <row r="1666" s="5" customFormat="1" ht="14.25" x14ac:dyDescent="0.2"/>
    <row r="1667" s="5" customFormat="1" ht="14.25" x14ac:dyDescent="0.2"/>
    <row r="1668" s="5" customFormat="1" ht="14.25" x14ac:dyDescent="0.2"/>
    <row r="1669" s="5" customFormat="1" ht="14.25" x14ac:dyDescent="0.2"/>
    <row r="1670" s="5" customFormat="1" ht="14.25" x14ac:dyDescent="0.2"/>
    <row r="1671" s="5" customFormat="1" ht="14.25" x14ac:dyDescent="0.2"/>
    <row r="1672" s="5" customFormat="1" ht="14.25" x14ac:dyDescent="0.2"/>
    <row r="1673" s="5" customFormat="1" ht="14.25" x14ac:dyDescent="0.2"/>
    <row r="1674" s="5" customFormat="1" ht="14.25" x14ac:dyDescent="0.2"/>
    <row r="1675" s="5" customFormat="1" ht="14.25" x14ac:dyDescent="0.2"/>
    <row r="1676" s="5" customFormat="1" ht="14.25" x14ac:dyDescent="0.2"/>
    <row r="1677" s="5" customFormat="1" ht="14.25" x14ac:dyDescent="0.2"/>
    <row r="1678" s="5" customFormat="1" ht="14.25" x14ac:dyDescent="0.2"/>
    <row r="1679" s="5" customFormat="1" ht="14.25" x14ac:dyDescent="0.2"/>
    <row r="1680" s="5" customFormat="1" ht="14.25" x14ac:dyDescent="0.2"/>
    <row r="1681" s="5" customFormat="1" ht="14.25" x14ac:dyDescent="0.2"/>
    <row r="1682" s="5" customFormat="1" ht="14.25" x14ac:dyDescent="0.2"/>
    <row r="1683" s="5" customFormat="1" ht="14.25" x14ac:dyDescent="0.2"/>
    <row r="1684" s="5" customFormat="1" ht="14.25" x14ac:dyDescent="0.2"/>
    <row r="1685" s="5" customFormat="1" ht="14.25" x14ac:dyDescent="0.2"/>
    <row r="1686" s="5" customFormat="1" ht="14.25" x14ac:dyDescent="0.2"/>
    <row r="1687" s="5" customFormat="1" ht="14.25" x14ac:dyDescent="0.2"/>
    <row r="1688" s="5" customFormat="1" ht="14.25" x14ac:dyDescent="0.2"/>
    <row r="1689" s="5" customFormat="1" ht="14.25" x14ac:dyDescent="0.2"/>
    <row r="1690" s="5" customFormat="1" ht="14.25" x14ac:dyDescent="0.2"/>
    <row r="1691" s="5" customFormat="1" ht="14.25" x14ac:dyDescent="0.2"/>
    <row r="1692" s="5" customFormat="1" ht="14.25" x14ac:dyDescent="0.2"/>
    <row r="1693" s="5" customFormat="1" ht="14.25" x14ac:dyDescent="0.2"/>
    <row r="1694" s="5" customFormat="1" ht="14.25" x14ac:dyDescent="0.2"/>
    <row r="1695" s="5" customFormat="1" ht="14.25" x14ac:dyDescent="0.2"/>
    <row r="1696" s="5" customFormat="1" ht="14.25" x14ac:dyDescent="0.2"/>
    <row r="1697" s="5" customFormat="1" ht="14.25" x14ac:dyDescent="0.2"/>
    <row r="1698" s="5" customFormat="1" ht="14.25" x14ac:dyDescent="0.2"/>
    <row r="1699" s="5" customFormat="1" ht="14.25" x14ac:dyDescent="0.2"/>
    <row r="1700" s="5" customFormat="1" ht="14.25" x14ac:dyDescent="0.2"/>
    <row r="1701" s="5" customFormat="1" ht="14.25" x14ac:dyDescent="0.2"/>
    <row r="1702" s="5" customFormat="1" ht="14.25" x14ac:dyDescent="0.2"/>
    <row r="1703" s="5" customFormat="1" ht="14.25" x14ac:dyDescent="0.2"/>
    <row r="1704" s="5" customFormat="1" ht="14.25" x14ac:dyDescent="0.2"/>
    <row r="1705" s="5" customFormat="1" ht="14.25" x14ac:dyDescent="0.2"/>
    <row r="1706" s="5" customFormat="1" ht="14.25" x14ac:dyDescent="0.2"/>
    <row r="1707" s="5" customFormat="1" ht="14.25" x14ac:dyDescent="0.2"/>
    <row r="1708" s="5" customFormat="1" ht="14.25" x14ac:dyDescent="0.2"/>
    <row r="1709" s="5" customFormat="1" ht="14.25" x14ac:dyDescent="0.2"/>
    <row r="1710" s="5" customFormat="1" ht="14.25" x14ac:dyDescent="0.2"/>
    <row r="1711" s="5" customFormat="1" ht="14.25" x14ac:dyDescent="0.2"/>
    <row r="1712" s="5" customFormat="1" ht="14.25" x14ac:dyDescent="0.2"/>
    <row r="1713" s="5" customFormat="1" ht="14.25" x14ac:dyDescent="0.2"/>
    <row r="1714" s="5" customFormat="1" ht="14.25" x14ac:dyDescent="0.2"/>
    <row r="1715" s="5" customFormat="1" ht="14.25" x14ac:dyDescent="0.2"/>
    <row r="1716" s="5" customFormat="1" ht="14.25" x14ac:dyDescent="0.2"/>
    <row r="1717" s="5" customFormat="1" ht="14.25" x14ac:dyDescent="0.2"/>
    <row r="1718" s="5" customFormat="1" ht="14.25" x14ac:dyDescent="0.2"/>
    <row r="1719" s="5" customFormat="1" ht="14.25" x14ac:dyDescent="0.2"/>
    <row r="1720" s="5" customFormat="1" ht="14.25" x14ac:dyDescent="0.2"/>
    <row r="1721" s="5" customFormat="1" ht="14.25" x14ac:dyDescent="0.2"/>
    <row r="1722" s="5" customFormat="1" ht="14.25" x14ac:dyDescent="0.2"/>
    <row r="1723" s="5" customFormat="1" ht="14.25" x14ac:dyDescent="0.2"/>
    <row r="1724" s="5" customFormat="1" ht="14.25" x14ac:dyDescent="0.2"/>
    <row r="1725" s="5" customFormat="1" ht="14.25" x14ac:dyDescent="0.2"/>
    <row r="1726" s="5" customFormat="1" ht="14.25" x14ac:dyDescent="0.2"/>
    <row r="1727" s="5" customFormat="1" ht="14.25" x14ac:dyDescent="0.2"/>
    <row r="1728" s="5" customFormat="1" ht="14.25" x14ac:dyDescent="0.2"/>
    <row r="1729" s="5" customFormat="1" ht="14.25" x14ac:dyDescent="0.2"/>
    <row r="1730" s="5" customFormat="1" ht="14.25" x14ac:dyDescent="0.2"/>
    <row r="1731" s="5" customFormat="1" ht="14.25" x14ac:dyDescent="0.2"/>
    <row r="1732" s="5" customFormat="1" ht="14.25" x14ac:dyDescent="0.2"/>
    <row r="1733" s="5" customFormat="1" ht="14.25" x14ac:dyDescent="0.2"/>
    <row r="1734" s="5" customFormat="1" ht="14.25" x14ac:dyDescent="0.2"/>
    <row r="1735" s="5" customFormat="1" ht="14.25" x14ac:dyDescent="0.2"/>
    <row r="1736" s="5" customFormat="1" ht="14.25" x14ac:dyDescent="0.2"/>
    <row r="1737" s="5" customFormat="1" ht="14.25" x14ac:dyDescent="0.2"/>
    <row r="1738" s="5" customFormat="1" ht="14.25" x14ac:dyDescent="0.2"/>
    <row r="1739" s="5" customFormat="1" ht="14.25" x14ac:dyDescent="0.2"/>
    <row r="1740" s="5" customFormat="1" ht="14.25" x14ac:dyDescent="0.2"/>
    <row r="1741" s="5" customFormat="1" ht="14.25" x14ac:dyDescent="0.2"/>
    <row r="1742" s="5" customFormat="1" ht="14.25" x14ac:dyDescent="0.2"/>
    <row r="1743" s="5" customFormat="1" ht="14.25" x14ac:dyDescent="0.2"/>
    <row r="1744" s="5" customFormat="1" ht="14.25" x14ac:dyDescent="0.2"/>
    <row r="1745" s="5" customFormat="1" ht="14.25" x14ac:dyDescent="0.2"/>
    <row r="1746" s="5" customFormat="1" ht="14.25" x14ac:dyDescent="0.2"/>
    <row r="1747" s="5" customFormat="1" ht="14.25" x14ac:dyDescent="0.2"/>
    <row r="1748" s="5" customFormat="1" ht="14.25" x14ac:dyDescent="0.2"/>
    <row r="1749" s="5" customFormat="1" ht="14.25" x14ac:dyDescent="0.2"/>
    <row r="1750" s="5" customFormat="1" ht="14.25" x14ac:dyDescent="0.2"/>
    <row r="1751" s="5" customFormat="1" ht="14.25" x14ac:dyDescent="0.2"/>
    <row r="1752" s="5" customFormat="1" ht="14.25" x14ac:dyDescent="0.2"/>
    <row r="1753" s="5" customFormat="1" ht="14.25" x14ac:dyDescent="0.2"/>
    <row r="1754" s="5" customFormat="1" ht="14.25" x14ac:dyDescent="0.2"/>
    <row r="1755" s="5" customFormat="1" ht="14.25" x14ac:dyDescent="0.2"/>
    <row r="1756" s="5" customFormat="1" ht="14.25" x14ac:dyDescent="0.2"/>
    <row r="1757" s="5" customFormat="1" ht="14.25" x14ac:dyDescent="0.2"/>
    <row r="1758" s="5" customFormat="1" ht="14.25" x14ac:dyDescent="0.2"/>
    <row r="1759" s="5" customFormat="1" ht="14.25" x14ac:dyDescent="0.2"/>
    <row r="1760" s="5" customFormat="1" ht="14.25" x14ac:dyDescent="0.2"/>
    <row r="1761" s="5" customFormat="1" ht="14.25" x14ac:dyDescent="0.2"/>
    <row r="1762" s="5" customFormat="1" ht="14.25" x14ac:dyDescent="0.2"/>
    <row r="1763" s="5" customFormat="1" ht="14.25" x14ac:dyDescent="0.2"/>
    <row r="1764" s="5" customFormat="1" ht="14.25" x14ac:dyDescent="0.2"/>
    <row r="1765" s="5" customFormat="1" ht="14.25" x14ac:dyDescent="0.2"/>
    <row r="1766" s="5" customFormat="1" ht="14.25" x14ac:dyDescent="0.2"/>
    <row r="1767" s="5" customFormat="1" ht="14.25" x14ac:dyDescent="0.2"/>
    <row r="1768" s="5" customFormat="1" ht="14.25" x14ac:dyDescent="0.2"/>
    <row r="1769" s="5" customFormat="1" ht="14.25" x14ac:dyDescent="0.2"/>
    <row r="1770" s="5" customFormat="1" ht="14.25" x14ac:dyDescent="0.2"/>
    <row r="1771" s="5" customFormat="1" ht="14.25" x14ac:dyDescent="0.2"/>
    <row r="1772" s="5" customFormat="1" ht="14.25" x14ac:dyDescent="0.2"/>
    <row r="1773" s="5" customFormat="1" ht="14.25" x14ac:dyDescent="0.2"/>
    <row r="1774" s="5" customFormat="1" ht="14.25" x14ac:dyDescent="0.2"/>
    <row r="1775" s="5" customFormat="1" ht="14.25" x14ac:dyDescent="0.2"/>
    <row r="1776" s="5" customFormat="1" ht="14.25" x14ac:dyDescent="0.2"/>
    <row r="1777" s="5" customFormat="1" ht="14.25" x14ac:dyDescent="0.2"/>
    <row r="1778" s="5" customFormat="1" ht="14.25" x14ac:dyDescent="0.2"/>
    <row r="1779" s="5" customFormat="1" ht="14.25" x14ac:dyDescent="0.2"/>
    <row r="1780" s="5" customFormat="1" ht="14.25" x14ac:dyDescent="0.2"/>
    <row r="1781" s="5" customFormat="1" ht="14.25" x14ac:dyDescent="0.2"/>
    <row r="1782" s="5" customFormat="1" ht="14.25" x14ac:dyDescent="0.2"/>
    <row r="1783" s="5" customFormat="1" ht="14.25" x14ac:dyDescent="0.2"/>
    <row r="1784" s="5" customFormat="1" ht="14.25" x14ac:dyDescent="0.2"/>
    <row r="1785" s="5" customFormat="1" ht="14.25" x14ac:dyDescent="0.2"/>
    <row r="1786" s="5" customFormat="1" ht="14.25" x14ac:dyDescent="0.2"/>
    <row r="1787" s="5" customFormat="1" ht="14.25" x14ac:dyDescent="0.2"/>
    <row r="1788" s="5" customFormat="1" ht="14.25" x14ac:dyDescent="0.2"/>
    <row r="1789" s="5" customFormat="1" ht="14.25" x14ac:dyDescent="0.2"/>
    <row r="1790" s="5" customFormat="1" ht="14.25" x14ac:dyDescent="0.2"/>
    <row r="1791" s="5" customFormat="1" ht="14.25" x14ac:dyDescent="0.2"/>
    <row r="1792" s="5" customFormat="1" ht="14.25" x14ac:dyDescent="0.2"/>
    <row r="1793" s="5" customFormat="1" ht="14.25" x14ac:dyDescent="0.2"/>
    <row r="1794" s="5" customFormat="1" ht="14.25" x14ac:dyDescent="0.2"/>
    <row r="1795" s="5" customFormat="1" ht="14.25" x14ac:dyDescent="0.2"/>
    <row r="1796" s="5" customFormat="1" ht="14.25" x14ac:dyDescent="0.2"/>
    <row r="1797" s="5" customFormat="1" ht="14.25" x14ac:dyDescent="0.2"/>
    <row r="1798" s="5" customFormat="1" ht="14.25" x14ac:dyDescent="0.2"/>
    <row r="1799" s="5" customFormat="1" ht="14.25" x14ac:dyDescent="0.2"/>
    <row r="1800" s="5" customFormat="1" ht="14.25" x14ac:dyDescent="0.2"/>
    <row r="1801" s="5" customFormat="1" ht="14.25" x14ac:dyDescent="0.2"/>
    <row r="1802" s="5" customFormat="1" ht="14.25" x14ac:dyDescent="0.2"/>
    <row r="1803" s="5" customFormat="1" ht="14.25" x14ac:dyDescent="0.2"/>
    <row r="1804" s="5" customFormat="1" ht="14.25" x14ac:dyDescent="0.2"/>
    <row r="1805" s="5" customFormat="1" ht="14.25" x14ac:dyDescent="0.2"/>
    <row r="1806" s="5" customFormat="1" ht="14.25" x14ac:dyDescent="0.2"/>
    <row r="1807" s="5" customFormat="1" ht="14.25" x14ac:dyDescent="0.2"/>
    <row r="1808" s="5" customFormat="1" ht="14.25" x14ac:dyDescent="0.2"/>
    <row r="1809" s="5" customFormat="1" ht="14.25" x14ac:dyDescent="0.2"/>
    <row r="1810" s="5" customFormat="1" ht="14.25" x14ac:dyDescent="0.2"/>
    <row r="1811" s="5" customFormat="1" ht="14.25" x14ac:dyDescent="0.2"/>
    <row r="1812" s="5" customFormat="1" ht="14.25" x14ac:dyDescent="0.2"/>
    <row r="1813" s="5" customFormat="1" ht="14.25" x14ac:dyDescent="0.2"/>
    <row r="1814" s="5" customFormat="1" ht="14.25" x14ac:dyDescent="0.2"/>
    <row r="1815" s="5" customFormat="1" ht="14.25" x14ac:dyDescent="0.2"/>
    <row r="1816" s="5" customFormat="1" ht="14.25" x14ac:dyDescent="0.2"/>
    <row r="1817" s="5" customFormat="1" ht="14.25" x14ac:dyDescent="0.2"/>
    <row r="1818" s="5" customFormat="1" ht="14.25" x14ac:dyDescent="0.2"/>
    <row r="1819" s="5" customFormat="1" ht="14.25" x14ac:dyDescent="0.2"/>
    <row r="1820" s="5" customFormat="1" ht="14.25" x14ac:dyDescent="0.2"/>
    <row r="1821" s="5" customFormat="1" ht="14.25" x14ac:dyDescent="0.2"/>
    <row r="1822" s="5" customFormat="1" ht="14.25" x14ac:dyDescent="0.2"/>
    <row r="1823" s="5" customFormat="1" ht="14.25" x14ac:dyDescent="0.2"/>
    <row r="1824" s="5" customFormat="1" ht="14.25" x14ac:dyDescent="0.2"/>
    <row r="1825" s="5" customFormat="1" ht="14.25" x14ac:dyDescent="0.2"/>
    <row r="1826" s="5" customFormat="1" ht="14.25" x14ac:dyDescent="0.2"/>
    <row r="1827" s="5" customFormat="1" ht="14.25" x14ac:dyDescent="0.2"/>
    <row r="1828" s="5" customFormat="1" ht="14.25" x14ac:dyDescent="0.2"/>
    <row r="1829" s="5" customFormat="1" ht="14.25" x14ac:dyDescent="0.2"/>
    <row r="1830" s="5" customFormat="1" ht="14.25" x14ac:dyDescent="0.2"/>
    <row r="1831" s="5" customFormat="1" ht="14.25" x14ac:dyDescent="0.2"/>
    <row r="1832" s="5" customFormat="1" ht="14.25" x14ac:dyDescent="0.2"/>
    <row r="1833" s="5" customFormat="1" ht="14.25" x14ac:dyDescent="0.2"/>
    <row r="1834" s="5" customFormat="1" ht="14.25" x14ac:dyDescent="0.2"/>
    <row r="1835" s="5" customFormat="1" ht="14.25" x14ac:dyDescent="0.2"/>
    <row r="1836" s="5" customFormat="1" ht="14.25" x14ac:dyDescent="0.2"/>
    <row r="1837" s="5" customFormat="1" ht="14.25" x14ac:dyDescent="0.2"/>
    <row r="1838" s="5" customFormat="1" ht="14.25" x14ac:dyDescent="0.2"/>
    <row r="1839" s="5" customFormat="1" ht="14.25" x14ac:dyDescent="0.2"/>
    <row r="1840" s="5" customFormat="1" ht="14.25" x14ac:dyDescent="0.2"/>
    <row r="1841" s="5" customFormat="1" ht="14.25" x14ac:dyDescent="0.2"/>
    <row r="1842" s="5" customFormat="1" ht="14.25" x14ac:dyDescent="0.2"/>
    <row r="1843" s="5" customFormat="1" ht="14.25" x14ac:dyDescent="0.2"/>
    <row r="1844" s="5" customFormat="1" ht="14.25" x14ac:dyDescent="0.2"/>
    <row r="1845" s="5" customFormat="1" ht="14.25" x14ac:dyDescent="0.2"/>
    <row r="1846" s="5" customFormat="1" ht="14.25" x14ac:dyDescent="0.2"/>
    <row r="1847" s="5" customFormat="1" ht="14.25" x14ac:dyDescent="0.2"/>
    <row r="1848" s="5" customFormat="1" ht="14.25" x14ac:dyDescent="0.2"/>
    <row r="1849" s="5" customFormat="1" ht="14.25" x14ac:dyDescent="0.2"/>
    <row r="1850" s="5" customFormat="1" ht="14.25" x14ac:dyDescent="0.2"/>
    <row r="1851" s="5" customFormat="1" ht="14.25" x14ac:dyDescent="0.2"/>
    <row r="1852" s="5" customFormat="1" ht="14.25" x14ac:dyDescent="0.2"/>
    <row r="1853" s="5" customFormat="1" ht="14.25" x14ac:dyDescent="0.2"/>
    <row r="1854" s="5" customFormat="1" ht="14.25" x14ac:dyDescent="0.2"/>
    <row r="1855" s="5" customFormat="1" ht="14.25" x14ac:dyDescent="0.2"/>
    <row r="1856" s="5" customFormat="1" ht="14.25" x14ac:dyDescent="0.2"/>
    <row r="1857" s="5" customFormat="1" ht="14.25" x14ac:dyDescent="0.2"/>
    <row r="1858" s="5" customFormat="1" ht="14.25" x14ac:dyDescent="0.2"/>
    <row r="1859" s="5" customFormat="1" ht="14.25" x14ac:dyDescent="0.2"/>
    <row r="1860" s="5" customFormat="1" ht="14.25" x14ac:dyDescent="0.2"/>
    <row r="1861" s="5" customFormat="1" ht="14.25" x14ac:dyDescent="0.2"/>
    <row r="1862" s="5" customFormat="1" ht="14.25" x14ac:dyDescent="0.2"/>
    <row r="1863" s="5" customFormat="1" ht="14.25" x14ac:dyDescent="0.2"/>
    <row r="1864" s="5" customFormat="1" ht="14.25" x14ac:dyDescent="0.2"/>
    <row r="1865" s="5" customFormat="1" ht="14.25" x14ac:dyDescent="0.2"/>
    <row r="1866" s="5" customFormat="1" ht="14.25" x14ac:dyDescent="0.2"/>
    <row r="1867" s="5" customFormat="1" ht="14.25" x14ac:dyDescent="0.2"/>
    <row r="1868" s="5" customFormat="1" ht="14.25" x14ac:dyDescent="0.2"/>
    <row r="1869" s="5" customFormat="1" ht="14.25" x14ac:dyDescent="0.2"/>
    <row r="1870" s="5" customFormat="1" ht="14.25" x14ac:dyDescent="0.2"/>
    <row r="1871" s="5" customFormat="1" ht="14.25" x14ac:dyDescent="0.2"/>
    <row r="1872" s="5" customFormat="1" ht="14.25" x14ac:dyDescent="0.2"/>
    <row r="1873" s="5" customFormat="1" ht="14.25" x14ac:dyDescent="0.2"/>
    <row r="1874" s="5" customFormat="1" ht="14.25" x14ac:dyDescent="0.2"/>
    <row r="1875" s="5" customFormat="1" ht="14.25" x14ac:dyDescent="0.2"/>
    <row r="1876" s="5" customFormat="1" ht="14.25" x14ac:dyDescent="0.2"/>
    <row r="1877" s="5" customFormat="1" ht="14.25" x14ac:dyDescent="0.2"/>
    <row r="1878" s="5" customFormat="1" ht="14.25" x14ac:dyDescent="0.2"/>
    <row r="1879" s="5" customFormat="1" ht="14.25" x14ac:dyDescent="0.2"/>
    <row r="1880" s="5" customFormat="1" ht="14.25" x14ac:dyDescent="0.2"/>
    <row r="1881" s="5" customFormat="1" ht="14.25" x14ac:dyDescent="0.2"/>
    <row r="1882" s="5" customFormat="1" ht="14.25" x14ac:dyDescent="0.2"/>
    <row r="1883" s="5" customFormat="1" ht="14.25" x14ac:dyDescent="0.2"/>
    <row r="1884" s="5" customFormat="1" ht="14.25" x14ac:dyDescent="0.2"/>
    <row r="1885" s="5" customFormat="1" ht="14.25" x14ac:dyDescent="0.2"/>
    <row r="1886" s="5" customFormat="1" ht="14.25" x14ac:dyDescent="0.2"/>
    <row r="1887" s="5" customFormat="1" ht="14.25" x14ac:dyDescent="0.2"/>
    <row r="1888" s="5" customFormat="1" ht="14.25" x14ac:dyDescent="0.2"/>
    <row r="1889" s="5" customFormat="1" ht="14.25" x14ac:dyDescent="0.2"/>
    <row r="1890" s="5" customFormat="1" ht="14.25" x14ac:dyDescent="0.2"/>
    <row r="1891" s="5" customFormat="1" ht="14.25" x14ac:dyDescent="0.2"/>
    <row r="1892" s="5" customFormat="1" ht="14.25" x14ac:dyDescent="0.2"/>
    <row r="1893" s="5" customFormat="1" ht="14.25" x14ac:dyDescent="0.2"/>
    <row r="1894" s="5" customFormat="1" ht="14.25" x14ac:dyDescent="0.2"/>
    <row r="1895" s="5" customFormat="1" ht="14.25" x14ac:dyDescent="0.2"/>
    <row r="1896" s="5" customFormat="1" ht="14.25" x14ac:dyDescent="0.2"/>
    <row r="1897" s="5" customFormat="1" ht="14.25" x14ac:dyDescent="0.2"/>
    <row r="1898" s="5" customFormat="1" ht="14.25" x14ac:dyDescent="0.2"/>
    <row r="1899" s="5" customFormat="1" ht="14.25" x14ac:dyDescent="0.2"/>
    <row r="1900" s="5" customFormat="1" ht="14.25" x14ac:dyDescent="0.2"/>
    <row r="1901" s="5" customFormat="1" ht="14.25" x14ac:dyDescent="0.2"/>
    <row r="1902" s="5" customFormat="1" ht="14.25" x14ac:dyDescent="0.2"/>
    <row r="1903" s="5" customFormat="1" ht="14.25" x14ac:dyDescent="0.2"/>
    <row r="1904" s="5" customFormat="1" ht="14.25" x14ac:dyDescent="0.2"/>
    <row r="1905" s="5" customFormat="1" ht="14.25" x14ac:dyDescent="0.2"/>
    <row r="1906" s="5" customFormat="1" ht="14.25" x14ac:dyDescent="0.2"/>
    <row r="1907" s="5" customFormat="1" ht="14.25" x14ac:dyDescent="0.2"/>
    <row r="1908" s="5" customFormat="1" ht="14.25" x14ac:dyDescent="0.2"/>
    <row r="1909" s="5" customFormat="1" ht="14.25" x14ac:dyDescent="0.2"/>
    <row r="1910" s="5" customFormat="1" ht="14.25" x14ac:dyDescent="0.2"/>
    <row r="1911" s="5" customFormat="1" ht="14.25" x14ac:dyDescent="0.2"/>
    <row r="1912" s="5" customFormat="1" ht="14.25" x14ac:dyDescent="0.2"/>
    <row r="1913" s="5" customFormat="1" ht="14.25" x14ac:dyDescent="0.2"/>
    <row r="1914" s="5" customFormat="1" ht="14.25" x14ac:dyDescent="0.2"/>
    <row r="1915" s="5" customFormat="1" ht="14.25" x14ac:dyDescent="0.2"/>
    <row r="1916" s="5" customFormat="1" ht="14.25" x14ac:dyDescent="0.2"/>
    <row r="1917" s="5" customFormat="1" ht="14.25" x14ac:dyDescent="0.2"/>
    <row r="1918" s="5" customFormat="1" ht="14.25" x14ac:dyDescent="0.2"/>
    <row r="1919" s="5" customFormat="1" ht="14.25" x14ac:dyDescent="0.2"/>
    <row r="1920" s="5" customFormat="1" ht="14.25" x14ac:dyDescent="0.2"/>
    <row r="1921" s="5" customFormat="1" ht="14.25" x14ac:dyDescent="0.2"/>
    <row r="1922" s="5" customFormat="1" ht="14.25" x14ac:dyDescent="0.2"/>
    <row r="1923" s="5" customFormat="1" ht="14.25" x14ac:dyDescent="0.2"/>
    <row r="1924" s="5" customFormat="1" ht="14.25" x14ac:dyDescent="0.2"/>
    <row r="1925" s="5" customFormat="1" ht="14.25" x14ac:dyDescent="0.2"/>
    <row r="1926" s="5" customFormat="1" ht="14.25" x14ac:dyDescent="0.2"/>
    <row r="1927" s="5" customFormat="1" ht="14.25" x14ac:dyDescent="0.2"/>
    <row r="1928" s="5" customFormat="1" ht="14.25" x14ac:dyDescent="0.2"/>
    <row r="1929" s="5" customFormat="1" ht="14.25" x14ac:dyDescent="0.2"/>
    <row r="1930" s="5" customFormat="1" ht="14.25" x14ac:dyDescent="0.2"/>
    <row r="1931" s="5" customFormat="1" ht="14.25" x14ac:dyDescent="0.2"/>
    <row r="1932" s="5" customFormat="1" ht="14.25" x14ac:dyDescent="0.2"/>
    <row r="1933" s="5" customFormat="1" ht="14.25" x14ac:dyDescent="0.2"/>
    <row r="1934" s="5" customFormat="1" ht="14.25" x14ac:dyDescent="0.2"/>
    <row r="1935" s="5" customFormat="1" ht="14.25" x14ac:dyDescent="0.2"/>
    <row r="1936" s="5" customFormat="1" ht="14.25" x14ac:dyDescent="0.2"/>
    <row r="1937" spans="1:35" ht="14.25" x14ac:dyDescent="0.2">
      <c r="B1937" s="5"/>
      <c r="C1937" s="5"/>
      <c r="D1937" s="5"/>
      <c r="E1937" s="5"/>
      <c r="F1937" s="5"/>
      <c r="G1937" s="5"/>
    </row>
    <row r="1938" spans="1:35" ht="14.25" customHeight="1" x14ac:dyDescent="0.2"/>
    <row r="1939" spans="1:35" ht="14.25" customHeight="1" x14ac:dyDescent="0.2"/>
    <row r="1940" spans="1:35" ht="14.25" customHeight="1" x14ac:dyDescent="0.2"/>
    <row r="1941" spans="1:35" ht="14.25" customHeight="1" x14ac:dyDescent="0.2"/>
    <row r="1942" spans="1:35" ht="14.25" customHeight="1" x14ac:dyDescent="0.2"/>
    <row r="1943" spans="1:35" ht="14.25" customHeight="1" x14ac:dyDescent="0.2"/>
    <row r="1944" spans="1:35" ht="14.25" customHeight="1" x14ac:dyDescent="0.2"/>
    <row r="1945" spans="1:35" ht="14.25" customHeight="1" x14ac:dyDescent="0.2"/>
    <row r="1946" spans="1:35" ht="14.25" customHeight="1" x14ac:dyDescent="0.2"/>
    <row r="1947" spans="1:35" ht="14.25" customHeight="1" x14ac:dyDescent="0.2"/>
    <row r="1948" spans="1:35" ht="14.25" customHeight="1" x14ac:dyDescent="0.2"/>
    <row r="1949" spans="1:35" s="84" customFormat="1" ht="14.25" customHeight="1" x14ac:dyDescent="0.2">
      <c r="A1949" s="5"/>
      <c r="H1949" s="5"/>
      <c r="I1949" s="5"/>
      <c r="J1949" s="5"/>
      <c r="K1949" s="5"/>
      <c r="L1949" s="5"/>
      <c r="M1949" s="5"/>
      <c r="N1949" s="5"/>
      <c r="O1949" s="5"/>
      <c r="P1949" s="5"/>
      <c r="Q1949" s="5"/>
      <c r="R1949" s="5"/>
      <c r="S1949" s="5"/>
      <c r="T1949" s="5"/>
      <c r="U1949" s="5"/>
      <c r="V1949" s="5"/>
      <c r="W1949" s="5"/>
      <c r="X1949" s="5"/>
      <c r="Y1949" s="5"/>
      <c r="Z1949" s="5"/>
      <c r="AA1949" s="5"/>
      <c r="AB1949" s="5"/>
      <c r="AC1949" s="5"/>
      <c r="AD1949" s="5"/>
      <c r="AE1949" s="5"/>
      <c r="AF1949" s="5"/>
      <c r="AG1949" s="5"/>
      <c r="AH1949" s="5"/>
      <c r="AI1949" s="5"/>
    </row>
    <row r="1950" spans="1:35" s="84" customFormat="1" ht="14.25" customHeight="1" x14ac:dyDescent="0.2">
      <c r="A1950" s="5"/>
      <c r="H1950" s="5"/>
      <c r="I1950" s="5"/>
      <c r="J1950" s="5"/>
      <c r="K1950" s="5"/>
      <c r="L1950" s="5"/>
      <c r="M1950" s="5"/>
      <c r="N1950" s="5"/>
      <c r="O1950" s="5"/>
      <c r="P1950" s="5"/>
      <c r="Q1950" s="5"/>
      <c r="R1950" s="5"/>
      <c r="S1950" s="5"/>
      <c r="T1950" s="5"/>
      <c r="U1950" s="5"/>
      <c r="V1950" s="5"/>
      <c r="W1950" s="5"/>
      <c r="X1950" s="5"/>
      <c r="Y1950" s="5"/>
      <c r="Z1950" s="5"/>
      <c r="AA1950" s="5"/>
      <c r="AB1950" s="5"/>
      <c r="AC1950" s="5"/>
      <c r="AD1950" s="5"/>
      <c r="AE1950" s="5"/>
      <c r="AF1950" s="5"/>
      <c r="AG1950" s="5"/>
      <c r="AH1950" s="5"/>
      <c r="AI1950" s="5"/>
    </row>
    <row r="1951" spans="1:35" s="84" customFormat="1" ht="14.25" customHeight="1" x14ac:dyDescent="0.2">
      <c r="A1951" s="5"/>
      <c r="H1951" s="5"/>
      <c r="I1951" s="5"/>
      <c r="J1951" s="5"/>
      <c r="K1951" s="5"/>
      <c r="L1951" s="5"/>
      <c r="M1951" s="5"/>
      <c r="N1951" s="5"/>
      <c r="O1951" s="5"/>
      <c r="P1951" s="5"/>
      <c r="Q1951" s="5"/>
      <c r="R1951" s="5"/>
      <c r="S1951" s="5"/>
      <c r="T1951" s="5"/>
      <c r="U1951" s="5"/>
      <c r="V1951" s="5"/>
      <c r="W1951" s="5"/>
      <c r="X1951" s="5"/>
      <c r="Y1951" s="5"/>
      <c r="Z1951" s="5"/>
      <c r="AA1951" s="5"/>
      <c r="AB1951" s="5"/>
      <c r="AC1951" s="5"/>
      <c r="AD1951" s="5"/>
      <c r="AE1951" s="5"/>
      <c r="AF1951" s="5"/>
      <c r="AG1951" s="5"/>
      <c r="AH1951" s="5"/>
      <c r="AI1951" s="5"/>
    </row>
    <row r="1952" spans="1:35" s="84" customFormat="1" ht="14.25" customHeight="1" x14ac:dyDescent="0.2">
      <c r="A1952" s="5"/>
      <c r="H1952" s="5"/>
      <c r="I1952" s="5"/>
      <c r="J1952" s="5"/>
      <c r="K1952" s="5"/>
      <c r="L1952" s="5"/>
      <c r="M1952" s="5"/>
      <c r="N1952" s="5"/>
      <c r="O1952" s="5"/>
      <c r="P1952" s="5"/>
      <c r="Q1952" s="5"/>
      <c r="R1952" s="5"/>
      <c r="S1952" s="5"/>
      <c r="T1952" s="5"/>
      <c r="U1952" s="5"/>
      <c r="V1952" s="5"/>
      <c r="W1952" s="5"/>
      <c r="X1952" s="5"/>
      <c r="Y1952" s="5"/>
      <c r="Z1952" s="5"/>
      <c r="AA1952" s="5"/>
      <c r="AB1952" s="5"/>
      <c r="AC1952" s="5"/>
      <c r="AD1952" s="5"/>
      <c r="AE1952" s="5"/>
      <c r="AF1952" s="5"/>
      <c r="AG1952" s="5"/>
      <c r="AH1952" s="5"/>
      <c r="AI1952" s="5"/>
    </row>
    <row r="1953" spans="1:35" s="84" customFormat="1" ht="14.25" customHeight="1" x14ac:dyDescent="0.2">
      <c r="A1953" s="5"/>
      <c r="H1953" s="5"/>
      <c r="I1953" s="5"/>
      <c r="J1953" s="5"/>
      <c r="K1953" s="5"/>
      <c r="L1953" s="5"/>
      <c r="M1953" s="5"/>
      <c r="N1953" s="5"/>
      <c r="O1953" s="5"/>
      <c r="P1953" s="5"/>
      <c r="Q1953" s="5"/>
      <c r="R1953" s="5"/>
      <c r="S1953" s="5"/>
      <c r="T1953" s="5"/>
      <c r="U1953" s="5"/>
      <c r="V1953" s="5"/>
      <c r="W1953" s="5"/>
      <c r="X1953" s="5"/>
      <c r="Y1953" s="5"/>
      <c r="Z1953" s="5"/>
      <c r="AA1953" s="5"/>
      <c r="AB1953" s="5"/>
      <c r="AC1953" s="5"/>
      <c r="AD1953" s="5"/>
      <c r="AE1953" s="5"/>
      <c r="AF1953" s="5"/>
      <c r="AG1953" s="5"/>
      <c r="AH1953" s="5"/>
      <c r="AI1953" s="5"/>
    </row>
    <row r="1954" spans="1:35" s="84" customFormat="1" ht="14.25" customHeight="1" x14ac:dyDescent="0.2">
      <c r="A1954" s="5"/>
      <c r="H1954" s="5"/>
      <c r="I1954" s="5"/>
      <c r="J1954" s="5"/>
      <c r="K1954" s="5"/>
      <c r="L1954" s="5"/>
      <c r="M1954" s="5"/>
      <c r="N1954" s="5"/>
      <c r="O1954" s="5"/>
      <c r="P1954" s="5"/>
      <c r="Q1954" s="5"/>
      <c r="R1954" s="5"/>
      <c r="S1954" s="5"/>
      <c r="T1954" s="5"/>
      <c r="U1954" s="5"/>
      <c r="V1954" s="5"/>
      <c r="W1954" s="5"/>
      <c r="X1954" s="5"/>
      <c r="Y1954" s="5"/>
      <c r="Z1954" s="5"/>
      <c r="AA1954" s="5"/>
      <c r="AB1954" s="5"/>
      <c r="AC1954" s="5"/>
      <c r="AD1954" s="5"/>
      <c r="AE1954" s="5"/>
      <c r="AF1954" s="5"/>
      <c r="AG1954" s="5"/>
      <c r="AH1954" s="5"/>
      <c r="AI1954" s="5"/>
    </row>
    <row r="1955" spans="1:35" s="84" customFormat="1" ht="14.25" customHeight="1" x14ac:dyDescent="0.2">
      <c r="A1955" s="5"/>
      <c r="H1955" s="5"/>
      <c r="I1955" s="5"/>
      <c r="J1955" s="5"/>
      <c r="K1955" s="5"/>
      <c r="L1955" s="5"/>
      <c r="M1955" s="5"/>
      <c r="N1955" s="5"/>
      <c r="O1955" s="5"/>
      <c r="P1955" s="5"/>
      <c r="Q1955" s="5"/>
      <c r="R1955" s="5"/>
      <c r="S1955" s="5"/>
      <c r="T1955" s="5"/>
      <c r="U1955" s="5"/>
      <c r="V1955" s="5"/>
      <c r="W1955" s="5"/>
      <c r="X1955" s="5"/>
      <c r="Y1955" s="5"/>
      <c r="Z1955" s="5"/>
      <c r="AA1955" s="5"/>
      <c r="AB1955" s="5"/>
      <c r="AC1955" s="5"/>
      <c r="AD1955" s="5"/>
      <c r="AE1955" s="5"/>
      <c r="AF1955" s="5"/>
      <c r="AG1955" s="5"/>
      <c r="AH1955" s="5"/>
      <c r="AI1955" s="5"/>
    </row>
    <row r="1956" spans="1:35" s="84" customFormat="1" ht="14.25" customHeight="1" x14ac:dyDescent="0.2">
      <c r="A1956" s="5"/>
      <c r="H1956" s="5"/>
      <c r="I1956" s="5"/>
      <c r="J1956" s="5"/>
      <c r="K1956" s="5"/>
      <c r="L1956" s="5"/>
      <c r="M1956" s="5"/>
      <c r="N1956" s="5"/>
      <c r="O1956" s="5"/>
      <c r="P1956" s="5"/>
      <c r="Q1956" s="5"/>
      <c r="R1956" s="5"/>
      <c r="S1956" s="5"/>
      <c r="T1956" s="5"/>
      <c r="U1956" s="5"/>
      <c r="V1956" s="5"/>
      <c r="W1956" s="5"/>
      <c r="X1956" s="5"/>
      <c r="Y1956" s="5"/>
      <c r="Z1956" s="5"/>
      <c r="AA1956" s="5"/>
      <c r="AB1956" s="5"/>
      <c r="AC1956" s="5"/>
      <c r="AD1956" s="5"/>
      <c r="AE1956" s="5"/>
      <c r="AF1956" s="5"/>
      <c r="AG1956" s="5"/>
      <c r="AH1956" s="5"/>
      <c r="AI1956" s="5"/>
    </row>
    <row r="1957" spans="1:35" s="84" customFormat="1" ht="14.25" customHeight="1" x14ac:dyDescent="0.2">
      <c r="A1957" s="5"/>
      <c r="H1957" s="5"/>
      <c r="I1957" s="5"/>
      <c r="J1957" s="5"/>
      <c r="K1957" s="5"/>
      <c r="L1957" s="5"/>
      <c r="M1957" s="5"/>
      <c r="N1957" s="5"/>
      <c r="O1957" s="5"/>
      <c r="P1957" s="5"/>
      <c r="Q1957" s="5"/>
      <c r="R1957" s="5"/>
      <c r="S1957" s="5"/>
      <c r="T1957" s="5"/>
      <c r="U1957" s="5"/>
      <c r="V1957" s="5"/>
      <c r="W1957" s="5"/>
      <c r="X1957" s="5"/>
      <c r="Y1957" s="5"/>
      <c r="Z1957" s="5"/>
      <c r="AA1957" s="5"/>
      <c r="AB1957" s="5"/>
      <c r="AC1957" s="5"/>
      <c r="AD1957" s="5"/>
      <c r="AE1957" s="5"/>
      <c r="AF1957" s="5"/>
      <c r="AG1957" s="5"/>
      <c r="AH1957" s="5"/>
      <c r="AI1957" s="5"/>
    </row>
    <row r="1958" spans="1:35" s="84" customFormat="1" ht="0" hidden="1" customHeight="1" x14ac:dyDescent="0.2">
      <c r="A1958" s="5"/>
      <c r="H1958" s="5"/>
      <c r="I1958" s="5"/>
      <c r="J1958" s="5"/>
      <c r="K1958" s="5"/>
      <c r="L1958" s="5"/>
      <c r="M1958" s="5"/>
      <c r="N1958" s="5"/>
      <c r="O1958" s="5"/>
      <c r="P1958" s="5"/>
      <c r="Q1958" s="5"/>
      <c r="R1958" s="5"/>
      <c r="S1958" s="5"/>
      <c r="T1958" s="5"/>
      <c r="U1958" s="5"/>
      <c r="V1958" s="5"/>
      <c r="W1958" s="5"/>
      <c r="X1958" s="5"/>
      <c r="Y1958" s="5"/>
      <c r="Z1958" s="5"/>
      <c r="AA1958" s="5"/>
      <c r="AB1958" s="5"/>
      <c r="AC1958" s="5"/>
      <c r="AD1958" s="5"/>
      <c r="AE1958" s="5"/>
      <c r="AF1958" s="5"/>
      <c r="AG1958" s="5"/>
      <c r="AH1958" s="5"/>
      <c r="AI1958" s="5"/>
    </row>
    <row r="1959" spans="1:35" s="84" customFormat="1" ht="0" hidden="1" customHeight="1" x14ac:dyDescent="0.2">
      <c r="A1959" s="5"/>
      <c r="H1959" s="5"/>
      <c r="I1959" s="5"/>
      <c r="J1959" s="5"/>
      <c r="K1959" s="5"/>
      <c r="L1959" s="5"/>
      <c r="M1959" s="5"/>
      <c r="N1959" s="5"/>
      <c r="O1959" s="5"/>
      <c r="P1959" s="5"/>
      <c r="Q1959" s="5"/>
      <c r="R1959" s="5"/>
      <c r="S1959" s="5"/>
      <c r="T1959" s="5"/>
      <c r="U1959" s="5"/>
      <c r="V1959" s="5"/>
      <c r="W1959" s="5"/>
      <c r="X1959" s="5"/>
      <c r="Y1959" s="5"/>
      <c r="Z1959" s="5"/>
      <c r="AA1959" s="5"/>
      <c r="AB1959" s="5"/>
      <c r="AC1959" s="5"/>
      <c r="AD1959" s="5"/>
      <c r="AE1959" s="5"/>
      <c r="AF1959" s="5"/>
      <c r="AG1959" s="5"/>
      <c r="AH1959" s="5"/>
      <c r="AI1959" s="5"/>
    </row>
    <row r="1960" spans="1:35" s="84" customFormat="1" ht="0" hidden="1" customHeight="1" x14ac:dyDescent="0.2">
      <c r="A1960" s="5"/>
      <c r="H1960" s="5"/>
      <c r="I1960" s="5"/>
      <c r="J1960" s="5"/>
      <c r="K1960" s="5"/>
      <c r="L1960" s="5"/>
      <c r="M1960" s="5"/>
      <c r="N1960" s="5"/>
      <c r="O1960" s="5"/>
      <c r="P1960" s="5"/>
      <c r="Q1960" s="5"/>
      <c r="R1960" s="5"/>
      <c r="S1960" s="5"/>
      <c r="T1960" s="5"/>
      <c r="U1960" s="5"/>
      <c r="V1960" s="5"/>
      <c r="W1960" s="5"/>
      <c r="X1960" s="5"/>
      <c r="Y1960" s="5"/>
      <c r="Z1960" s="5"/>
      <c r="AA1960" s="5"/>
      <c r="AB1960" s="5"/>
      <c r="AC1960" s="5"/>
      <c r="AD1960" s="5"/>
      <c r="AE1960" s="5"/>
      <c r="AF1960" s="5"/>
      <c r="AG1960" s="5"/>
      <c r="AH1960" s="5"/>
      <c r="AI1960" s="5"/>
    </row>
    <row r="1961" spans="1:35" s="84" customFormat="1" ht="0" hidden="1" customHeight="1" x14ac:dyDescent="0.2">
      <c r="A1961" s="5"/>
      <c r="H1961" s="5"/>
      <c r="I1961" s="5"/>
      <c r="J1961" s="5"/>
      <c r="K1961" s="5"/>
      <c r="L1961" s="5"/>
      <c r="M1961" s="5"/>
      <c r="N1961" s="5"/>
      <c r="O1961" s="5"/>
      <c r="P1961" s="5"/>
      <c r="Q1961" s="5"/>
      <c r="R1961" s="5"/>
      <c r="S1961" s="5"/>
      <c r="T1961" s="5"/>
      <c r="U1961" s="5"/>
      <c r="V1961" s="5"/>
      <c r="W1961" s="5"/>
      <c r="X1961" s="5"/>
      <c r="Y1961" s="5"/>
      <c r="Z1961" s="5"/>
      <c r="AA1961" s="5"/>
      <c r="AB1961" s="5"/>
      <c r="AC1961" s="5"/>
      <c r="AD1961" s="5"/>
      <c r="AE1961" s="5"/>
      <c r="AF1961" s="5"/>
      <c r="AG1961" s="5"/>
      <c r="AH1961" s="5"/>
      <c r="AI1961" s="5"/>
    </row>
    <row r="1962" spans="1:35" s="84" customFormat="1" ht="0" hidden="1" customHeight="1" x14ac:dyDescent="0.2">
      <c r="A1962" s="5"/>
      <c r="H1962" s="5"/>
      <c r="I1962" s="5"/>
      <c r="J1962" s="5"/>
      <c r="K1962" s="5"/>
      <c r="L1962" s="5"/>
      <c r="M1962" s="5"/>
      <c r="N1962" s="5"/>
      <c r="O1962" s="5"/>
      <c r="P1962" s="5"/>
      <c r="Q1962" s="5"/>
      <c r="R1962" s="5"/>
      <c r="S1962" s="5"/>
      <c r="T1962" s="5"/>
      <c r="U1962" s="5"/>
      <c r="V1962" s="5"/>
      <c r="W1962" s="5"/>
      <c r="X1962" s="5"/>
      <c r="Y1962" s="5"/>
      <c r="Z1962" s="5"/>
      <c r="AA1962" s="5"/>
      <c r="AB1962" s="5"/>
      <c r="AC1962" s="5"/>
      <c r="AD1962" s="5"/>
      <c r="AE1962" s="5"/>
      <c r="AF1962" s="5"/>
      <c r="AG1962" s="5"/>
      <c r="AH1962" s="5"/>
      <c r="AI1962" s="5"/>
    </row>
    <row r="1963" spans="1:35" s="84" customFormat="1" ht="0" hidden="1" customHeight="1" x14ac:dyDescent="0.2">
      <c r="A1963" s="5"/>
      <c r="H1963" s="5"/>
      <c r="I1963" s="5"/>
      <c r="J1963" s="5"/>
      <c r="K1963" s="5"/>
      <c r="L1963" s="5"/>
      <c r="M1963" s="5"/>
      <c r="N1963" s="5"/>
      <c r="O1963" s="5"/>
      <c r="P1963" s="5"/>
      <c r="Q1963" s="5"/>
      <c r="R1963" s="5"/>
      <c r="S1963" s="5"/>
      <c r="T1963" s="5"/>
      <c r="U1963" s="5"/>
      <c r="V1963" s="5"/>
      <c r="W1963" s="5"/>
      <c r="X1963" s="5"/>
      <c r="Y1963" s="5"/>
      <c r="Z1963" s="5"/>
      <c r="AA1963" s="5"/>
      <c r="AB1963" s="5"/>
      <c r="AC1963" s="5"/>
      <c r="AD1963" s="5"/>
      <c r="AE1963" s="5"/>
      <c r="AF1963" s="5"/>
      <c r="AG1963" s="5"/>
      <c r="AH1963" s="5"/>
      <c r="AI1963" s="5"/>
    </row>
    <row r="1964" spans="1:35" s="84" customFormat="1" ht="0" hidden="1" customHeight="1" x14ac:dyDescent="0.2">
      <c r="A1964" s="5"/>
      <c r="H1964" s="5"/>
      <c r="I1964" s="5"/>
      <c r="J1964" s="5"/>
      <c r="K1964" s="5"/>
      <c r="L1964" s="5"/>
      <c r="M1964" s="5"/>
      <c r="N1964" s="5"/>
      <c r="O1964" s="5"/>
      <c r="P1964" s="5"/>
      <c r="Q1964" s="5"/>
      <c r="R1964" s="5"/>
      <c r="S1964" s="5"/>
      <c r="T1964" s="5"/>
      <c r="U1964" s="5"/>
      <c r="V1964" s="5"/>
      <c r="W1964" s="5"/>
      <c r="X1964" s="5"/>
      <c r="Y1964" s="5"/>
      <c r="Z1964" s="5"/>
      <c r="AA1964" s="5"/>
      <c r="AB1964" s="5"/>
      <c r="AC1964" s="5"/>
      <c r="AD1964" s="5"/>
      <c r="AE1964" s="5"/>
      <c r="AF1964" s="5"/>
      <c r="AG1964" s="5"/>
      <c r="AH1964" s="5"/>
      <c r="AI1964" s="5"/>
    </row>
    <row r="1965" spans="1:35" s="84" customFormat="1" ht="0" hidden="1" customHeight="1" x14ac:dyDescent="0.2">
      <c r="A1965" s="5"/>
      <c r="H1965" s="5"/>
      <c r="I1965" s="5"/>
      <c r="J1965" s="5"/>
      <c r="K1965" s="5"/>
      <c r="L1965" s="5"/>
      <c r="M1965" s="5"/>
      <c r="N1965" s="5"/>
      <c r="O1965" s="5"/>
      <c r="P1965" s="5"/>
      <c r="Q1965" s="5"/>
      <c r="R1965" s="5"/>
      <c r="S1965" s="5"/>
      <c r="T1965" s="5"/>
      <c r="U1965" s="5"/>
      <c r="V1965" s="5"/>
      <c r="W1965" s="5"/>
      <c r="X1965" s="5"/>
      <c r="Y1965" s="5"/>
      <c r="Z1965" s="5"/>
      <c r="AA1965" s="5"/>
      <c r="AB1965" s="5"/>
      <c r="AC1965" s="5"/>
      <c r="AD1965" s="5"/>
      <c r="AE1965" s="5"/>
      <c r="AF1965" s="5"/>
      <c r="AG1965" s="5"/>
      <c r="AH1965" s="5"/>
      <c r="AI1965" s="5"/>
    </row>
    <row r="1966" spans="1:35" s="84" customFormat="1" ht="0" hidden="1" customHeight="1" x14ac:dyDescent="0.2">
      <c r="A1966" s="5"/>
      <c r="H1966" s="5"/>
      <c r="I1966" s="5"/>
      <c r="J1966" s="5"/>
      <c r="K1966" s="5"/>
      <c r="L1966" s="5"/>
      <c r="M1966" s="5"/>
      <c r="N1966" s="5"/>
      <c r="O1966" s="5"/>
      <c r="P1966" s="5"/>
      <c r="Q1966" s="5"/>
      <c r="R1966" s="5"/>
      <c r="S1966" s="5"/>
      <c r="T1966" s="5"/>
      <c r="U1966" s="5"/>
      <c r="V1966" s="5"/>
      <c r="W1966" s="5"/>
      <c r="X1966" s="5"/>
      <c r="Y1966" s="5"/>
      <c r="Z1966" s="5"/>
      <c r="AA1966" s="5"/>
      <c r="AB1966" s="5"/>
      <c r="AC1966" s="5"/>
      <c r="AD1966" s="5"/>
      <c r="AE1966" s="5"/>
      <c r="AF1966" s="5"/>
      <c r="AG1966" s="5"/>
      <c r="AH1966" s="5"/>
      <c r="AI1966" s="5"/>
    </row>
    <row r="1967" spans="1:35" s="84" customFormat="1" ht="0" hidden="1" customHeight="1" x14ac:dyDescent="0.2">
      <c r="A1967" s="5"/>
      <c r="H1967" s="5"/>
      <c r="I1967" s="5"/>
      <c r="J1967" s="5"/>
      <c r="K1967" s="5"/>
      <c r="L1967" s="5"/>
      <c r="M1967" s="5"/>
      <c r="N1967" s="5"/>
      <c r="O1967" s="5"/>
      <c r="P1967" s="5"/>
      <c r="Q1967" s="5"/>
      <c r="R1967" s="5"/>
      <c r="S1967" s="5"/>
      <c r="T1967" s="5"/>
      <c r="U1967" s="5"/>
      <c r="V1967" s="5"/>
      <c r="W1967" s="5"/>
      <c r="X1967" s="5"/>
      <c r="Y1967" s="5"/>
      <c r="Z1967" s="5"/>
      <c r="AA1967" s="5"/>
      <c r="AB1967" s="5"/>
      <c r="AC1967" s="5"/>
      <c r="AD1967" s="5"/>
      <c r="AE1967" s="5"/>
      <c r="AF1967" s="5"/>
      <c r="AG1967" s="5"/>
      <c r="AH1967" s="5"/>
      <c r="AI1967" s="5"/>
    </row>
    <row r="1968" spans="1:35" s="84" customFormat="1" ht="0" hidden="1" customHeight="1" x14ac:dyDescent="0.2">
      <c r="A1968" s="5"/>
      <c r="H1968" s="5"/>
      <c r="I1968" s="5"/>
      <c r="J1968" s="5"/>
      <c r="K1968" s="5"/>
      <c r="L1968" s="5"/>
      <c r="M1968" s="5"/>
      <c r="N1968" s="5"/>
      <c r="O1968" s="5"/>
      <c r="P1968" s="5"/>
      <c r="Q1968" s="5"/>
      <c r="R1968" s="5"/>
      <c r="S1968" s="5"/>
      <c r="T1968" s="5"/>
      <c r="U1968" s="5"/>
      <c r="V1968" s="5"/>
      <c r="W1968" s="5"/>
      <c r="X1968" s="5"/>
      <c r="Y1968" s="5"/>
      <c r="Z1968" s="5"/>
      <c r="AA1968" s="5"/>
      <c r="AB1968" s="5"/>
      <c r="AC1968" s="5"/>
      <c r="AD1968" s="5"/>
      <c r="AE1968" s="5"/>
      <c r="AF1968" s="5"/>
      <c r="AG1968" s="5"/>
      <c r="AH1968" s="5"/>
      <c r="AI1968" s="5"/>
    </row>
    <row r="1969" spans="1:35" s="84" customFormat="1" ht="0" hidden="1" customHeight="1" x14ac:dyDescent="0.2">
      <c r="A1969" s="5"/>
      <c r="H1969" s="5"/>
      <c r="I1969" s="5"/>
      <c r="J1969" s="5"/>
      <c r="K1969" s="5"/>
      <c r="L1969" s="5"/>
      <c r="M1969" s="5"/>
      <c r="N1969" s="5"/>
      <c r="O1969" s="5"/>
      <c r="P1969" s="5"/>
      <c r="Q1969" s="5"/>
      <c r="R1969" s="5"/>
      <c r="S1969" s="5"/>
      <c r="T1969" s="5"/>
      <c r="U1969" s="5"/>
      <c r="V1969" s="5"/>
      <c r="W1969" s="5"/>
      <c r="X1969" s="5"/>
      <c r="Y1969" s="5"/>
      <c r="Z1969" s="5"/>
      <c r="AA1969" s="5"/>
      <c r="AB1969" s="5"/>
      <c r="AC1969" s="5"/>
      <c r="AD1969" s="5"/>
      <c r="AE1969" s="5"/>
      <c r="AF1969" s="5"/>
      <c r="AG1969" s="5"/>
      <c r="AH1969" s="5"/>
      <c r="AI1969" s="5"/>
    </row>
    <row r="1970" spans="1:35" s="84" customFormat="1" ht="0" hidden="1" customHeight="1" x14ac:dyDescent="0.2">
      <c r="A1970" s="5"/>
      <c r="H1970" s="5"/>
      <c r="I1970" s="5"/>
      <c r="J1970" s="5"/>
      <c r="K1970" s="5"/>
      <c r="L1970" s="5"/>
      <c r="M1970" s="5"/>
      <c r="N1970" s="5"/>
      <c r="O1970" s="5"/>
      <c r="P1970" s="5"/>
      <c r="Q1970" s="5"/>
      <c r="R1970" s="5"/>
      <c r="S1970" s="5"/>
      <c r="T1970" s="5"/>
      <c r="U1970" s="5"/>
      <c r="V1970" s="5"/>
      <c r="W1970" s="5"/>
      <c r="X1970" s="5"/>
      <c r="Y1970" s="5"/>
      <c r="Z1970" s="5"/>
      <c r="AA1970" s="5"/>
      <c r="AB1970" s="5"/>
      <c r="AC1970" s="5"/>
      <c r="AD1970" s="5"/>
      <c r="AE1970" s="5"/>
      <c r="AF1970" s="5"/>
      <c r="AG1970" s="5"/>
      <c r="AH1970" s="5"/>
      <c r="AI1970" s="5"/>
    </row>
    <row r="1971" spans="1:35" s="84" customFormat="1" ht="0" hidden="1" customHeight="1" x14ac:dyDescent="0.2">
      <c r="A1971" s="5"/>
      <c r="H1971" s="5"/>
      <c r="I1971" s="5"/>
      <c r="J1971" s="5"/>
      <c r="K1971" s="5"/>
      <c r="L1971" s="5"/>
      <c r="M1971" s="5"/>
      <c r="N1971" s="5"/>
      <c r="O1971" s="5"/>
      <c r="P1971" s="5"/>
      <c r="Q1971" s="5"/>
      <c r="R1971" s="5"/>
      <c r="S1971" s="5"/>
      <c r="T1971" s="5"/>
      <c r="U1971" s="5"/>
      <c r="V1971" s="5"/>
      <c r="W1971" s="5"/>
      <c r="X1971" s="5"/>
      <c r="Y1971" s="5"/>
      <c r="Z1971" s="5"/>
      <c r="AA1971" s="5"/>
      <c r="AB1971" s="5"/>
      <c r="AC1971" s="5"/>
      <c r="AD1971" s="5"/>
      <c r="AE1971" s="5"/>
      <c r="AF1971" s="5"/>
      <c r="AG1971" s="5"/>
      <c r="AH1971" s="5"/>
      <c r="AI1971" s="5"/>
    </row>
    <row r="1972" spans="1:35" s="84" customFormat="1" ht="0" hidden="1" customHeight="1" x14ac:dyDescent="0.2">
      <c r="A1972" s="5"/>
      <c r="H1972" s="5"/>
      <c r="I1972" s="5"/>
      <c r="J1972" s="5"/>
      <c r="K1972" s="5"/>
      <c r="L1972" s="5"/>
      <c r="M1972" s="5"/>
      <c r="N1972" s="5"/>
      <c r="O1972" s="5"/>
      <c r="P1972" s="5"/>
      <c r="Q1972" s="5"/>
      <c r="R1972" s="5"/>
      <c r="S1972" s="5"/>
      <c r="T1972" s="5"/>
      <c r="U1972" s="5"/>
      <c r="V1972" s="5"/>
      <c r="W1972" s="5"/>
      <c r="X1972" s="5"/>
      <c r="Y1972" s="5"/>
      <c r="Z1972" s="5"/>
      <c r="AA1972" s="5"/>
      <c r="AB1972" s="5"/>
      <c r="AC1972" s="5"/>
      <c r="AD1972" s="5"/>
      <c r="AE1972" s="5"/>
      <c r="AF1972" s="5"/>
      <c r="AG1972" s="5"/>
      <c r="AH1972" s="5"/>
      <c r="AI1972" s="5"/>
    </row>
    <row r="1973" spans="1:35" s="84" customFormat="1" ht="0" hidden="1" customHeight="1" x14ac:dyDescent="0.2">
      <c r="A1973" s="5"/>
      <c r="H1973" s="5"/>
      <c r="I1973" s="5"/>
      <c r="J1973" s="5"/>
      <c r="K1973" s="5"/>
      <c r="L1973" s="5"/>
      <c r="M1973" s="5"/>
      <c r="N1973" s="5"/>
      <c r="O1973" s="5"/>
      <c r="P1973" s="5"/>
      <c r="Q1973" s="5"/>
      <c r="R1973" s="5"/>
      <c r="S1973" s="5"/>
      <c r="T1973" s="5"/>
      <c r="U1973" s="5"/>
      <c r="V1973" s="5"/>
      <c r="W1973" s="5"/>
      <c r="X1973" s="5"/>
      <c r="Y1973" s="5"/>
      <c r="Z1973" s="5"/>
      <c r="AA1973" s="5"/>
      <c r="AB1973" s="5"/>
      <c r="AC1973" s="5"/>
      <c r="AD1973" s="5"/>
      <c r="AE1973" s="5"/>
      <c r="AF1973" s="5"/>
      <c r="AG1973" s="5"/>
      <c r="AH1973" s="5"/>
      <c r="AI1973" s="5"/>
    </row>
    <row r="1974" spans="1:35" s="84" customFormat="1" ht="0" hidden="1" customHeight="1" x14ac:dyDescent="0.2">
      <c r="A1974" s="5"/>
      <c r="H1974" s="5"/>
      <c r="I1974" s="5"/>
      <c r="J1974" s="5"/>
      <c r="K1974" s="5"/>
      <c r="L1974" s="5"/>
      <c r="M1974" s="5"/>
      <c r="N1974" s="5"/>
      <c r="O1974" s="5"/>
      <c r="P1974" s="5"/>
      <c r="Q1974" s="5"/>
      <c r="R1974" s="5"/>
      <c r="S1974" s="5"/>
      <c r="T1974" s="5"/>
      <c r="U1974" s="5"/>
      <c r="V1974" s="5"/>
      <c r="W1974" s="5"/>
      <c r="X1974" s="5"/>
      <c r="Y1974" s="5"/>
      <c r="Z1974" s="5"/>
      <c r="AA1974" s="5"/>
      <c r="AB1974" s="5"/>
      <c r="AC1974" s="5"/>
      <c r="AD1974" s="5"/>
      <c r="AE1974" s="5"/>
      <c r="AF1974" s="5"/>
      <c r="AG1974" s="5"/>
      <c r="AH1974" s="5"/>
      <c r="AI1974" s="5"/>
    </row>
    <row r="1975" spans="1:35" s="84" customFormat="1" ht="0" hidden="1" customHeight="1" x14ac:dyDescent="0.2">
      <c r="A1975" s="5"/>
      <c r="H1975" s="5"/>
      <c r="I1975" s="5"/>
      <c r="J1975" s="5"/>
      <c r="K1975" s="5"/>
      <c r="L1975" s="5"/>
      <c r="M1975" s="5"/>
      <c r="N1975" s="5"/>
      <c r="O1975" s="5"/>
      <c r="P1975" s="5"/>
      <c r="Q1975" s="5"/>
      <c r="R1975" s="5"/>
      <c r="S1975" s="5"/>
      <c r="T1975" s="5"/>
      <c r="U1975" s="5"/>
      <c r="V1975" s="5"/>
      <c r="W1975" s="5"/>
      <c r="X1975" s="5"/>
      <c r="Y1975" s="5"/>
      <c r="Z1975" s="5"/>
      <c r="AA1975" s="5"/>
      <c r="AB1975" s="5"/>
      <c r="AC1975" s="5"/>
      <c r="AD1975" s="5"/>
      <c r="AE1975" s="5"/>
      <c r="AF1975" s="5"/>
      <c r="AG1975" s="5"/>
      <c r="AH1975" s="5"/>
      <c r="AI1975" s="5"/>
    </row>
    <row r="1976" spans="1:35" s="84" customFormat="1" ht="0" hidden="1" customHeight="1" x14ac:dyDescent="0.2">
      <c r="A1976" s="5"/>
      <c r="H1976" s="5"/>
      <c r="I1976" s="5"/>
      <c r="J1976" s="5"/>
      <c r="K1976" s="5"/>
      <c r="L1976" s="5"/>
      <c r="M1976" s="5"/>
      <c r="N1976" s="5"/>
      <c r="O1976" s="5"/>
      <c r="P1976" s="5"/>
      <c r="Q1976" s="5"/>
      <c r="R1976" s="5"/>
      <c r="S1976" s="5"/>
      <c r="T1976" s="5"/>
      <c r="U1976" s="5"/>
      <c r="V1976" s="5"/>
      <c r="W1976" s="5"/>
      <c r="X1976" s="5"/>
      <c r="Y1976" s="5"/>
      <c r="Z1976" s="5"/>
      <c r="AA1976" s="5"/>
      <c r="AB1976" s="5"/>
      <c r="AC1976" s="5"/>
      <c r="AD1976" s="5"/>
      <c r="AE1976" s="5"/>
      <c r="AF1976" s="5"/>
      <c r="AG1976" s="5"/>
      <c r="AH1976" s="5"/>
      <c r="AI1976" s="5"/>
    </row>
    <row r="1977" spans="1:35" s="84" customFormat="1" ht="0" hidden="1" customHeight="1" x14ac:dyDescent="0.2">
      <c r="A1977" s="5"/>
      <c r="H1977" s="5"/>
      <c r="I1977" s="5"/>
      <c r="J1977" s="5"/>
      <c r="K1977" s="5"/>
      <c r="L1977" s="5"/>
      <c r="M1977" s="5"/>
      <c r="N1977" s="5"/>
      <c r="O1977" s="5"/>
      <c r="P1977" s="5"/>
      <c r="Q1977" s="5"/>
      <c r="R1977" s="5"/>
      <c r="S1977" s="5"/>
      <c r="T1977" s="5"/>
      <c r="U1977" s="5"/>
      <c r="V1977" s="5"/>
      <c r="W1977" s="5"/>
      <c r="X1977" s="5"/>
      <c r="Y1977" s="5"/>
      <c r="Z1977" s="5"/>
      <c r="AA1977" s="5"/>
      <c r="AB1977" s="5"/>
      <c r="AC1977" s="5"/>
      <c r="AD1977" s="5"/>
      <c r="AE1977" s="5"/>
      <c r="AF1977" s="5"/>
      <c r="AG1977" s="5"/>
      <c r="AH1977" s="5"/>
      <c r="AI1977" s="5"/>
    </row>
    <row r="1978" spans="1:35" s="84" customFormat="1" ht="0" hidden="1" customHeight="1" x14ac:dyDescent="0.2">
      <c r="A1978" s="5"/>
      <c r="H1978" s="5"/>
      <c r="I1978" s="5"/>
      <c r="J1978" s="5"/>
      <c r="K1978" s="5"/>
      <c r="L1978" s="5"/>
      <c r="M1978" s="5"/>
      <c r="N1978" s="5"/>
      <c r="O1978" s="5"/>
      <c r="P1978" s="5"/>
      <c r="Q1978" s="5"/>
      <c r="R1978" s="5"/>
      <c r="S1978" s="5"/>
      <c r="T1978" s="5"/>
      <c r="U1978" s="5"/>
      <c r="V1978" s="5"/>
      <c r="W1978" s="5"/>
      <c r="X1978" s="5"/>
      <c r="Y1978" s="5"/>
      <c r="Z1978" s="5"/>
      <c r="AA1978" s="5"/>
      <c r="AB1978" s="5"/>
      <c r="AC1978" s="5"/>
      <c r="AD1978" s="5"/>
      <c r="AE1978" s="5"/>
      <c r="AF1978" s="5"/>
      <c r="AG1978" s="5"/>
      <c r="AH1978" s="5"/>
      <c r="AI1978" s="5"/>
    </row>
    <row r="1979" spans="1:35" s="84" customFormat="1" ht="0" hidden="1" customHeight="1" x14ac:dyDescent="0.2">
      <c r="A1979" s="5"/>
      <c r="H1979" s="5"/>
      <c r="I1979" s="5"/>
      <c r="J1979" s="5"/>
      <c r="K1979" s="5"/>
      <c r="L1979" s="5"/>
      <c r="M1979" s="5"/>
      <c r="N1979" s="5"/>
      <c r="O1979" s="5"/>
      <c r="P1979" s="5"/>
      <c r="Q1979" s="5"/>
      <c r="R1979" s="5"/>
      <c r="S1979" s="5"/>
      <c r="T1979" s="5"/>
      <c r="U1979" s="5"/>
      <c r="V1979" s="5"/>
      <c r="W1979" s="5"/>
      <c r="X1979" s="5"/>
      <c r="Y1979" s="5"/>
      <c r="Z1979" s="5"/>
      <c r="AA1979" s="5"/>
      <c r="AB1979" s="5"/>
      <c r="AC1979" s="5"/>
      <c r="AD1979" s="5"/>
      <c r="AE1979" s="5"/>
      <c r="AF1979" s="5"/>
      <c r="AG1979" s="5"/>
      <c r="AH1979" s="5"/>
      <c r="AI1979" s="5"/>
    </row>
    <row r="1980" spans="1:35" s="84" customFormat="1" ht="0" hidden="1" customHeight="1" x14ac:dyDescent="0.2">
      <c r="A1980" s="5"/>
      <c r="H1980" s="5"/>
      <c r="I1980" s="5"/>
      <c r="J1980" s="5"/>
      <c r="K1980" s="5"/>
      <c r="L1980" s="5"/>
      <c r="M1980" s="5"/>
      <c r="N1980" s="5"/>
      <c r="O1980" s="5"/>
      <c r="P1980" s="5"/>
      <c r="Q1980" s="5"/>
      <c r="R1980" s="5"/>
      <c r="S1980" s="5"/>
      <c r="T1980" s="5"/>
      <c r="U1980" s="5"/>
      <c r="V1980" s="5"/>
      <c r="W1980" s="5"/>
      <c r="X1980" s="5"/>
      <c r="Y1980" s="5"/>
      <c r="Z1980" s="5"/>
      <c r="AA1980" s="5"/>
      <c r="AB1980" s="5"/>
      <c r="AC1980" s="5"/>
      <c r="AD1980" s="5"/>
      <c r="AE1980" s="5"/>
      <c r="AF1980" s="5"/>
      <c r="AG1980" s="5"/>
      <c r="AH1980" s="5"/>
      <c r="AI1980" s="5"/>
    </row>
    <row r="1981" spans="1:35" s="84" customFormat="1" ht="0" hidden="1" customHeight="1" x14ac:dyDescent="0.2">
      <c r="A1981" s="5"/>
      <c r="H1981" s="5"/>
      <c r="I1981" s="5"/>
      <c r="J1981" s="5"/>
      <c r="K1981" s="5"/>
      <c r="L1981" s="5"/>
      <c r="M1981" s="5"/>
      <c r="N1981" s="5"/>
      <c r="O1981" s="5"/>
      <c r="P1981" s="5"/>
      <c r="Q1981" s="5"/>
      <c r="R1981" s="5"/>
      <c r="S1981" s="5"/>
      <c r="T1981" s="5"/>
      <c r="U1981" s="5"/>
      <c r="V1981" s="5"/>
      <c r="W1981" s="5"/>
      <c r="X1981" s="5"/>
      <c r="Y1981" s="5"/>
      <c r="Z1981" s="5"/>
      <c r="AA1981" s="5"/>
      <c r="AB1981" s="5"/>
      <c r="AC1981" s="5"/>
      <c r="AD1981" s="5"/>
      <c r="AE1981" s="5"/>
      <c r="AF1981" s="5"/>
      <c r="AG1981" s="5"/>
      <c r="AH1981" s="5"/>
      <c r="AI1981" s="5"/>
    </row>
    <row r="1982" spans="1:35" s="84" customFormat="1" ht="0" hidden="1" customHeight="1" x14ac:dyDescent="0.2">
      <c r="A1982" s="5"/>
      <c r="H1982" s="5"/>
      <c r="I1982" s="5"/>
      <c r="J1982" s="5"/>
      <c r="K1982" s="5"/>
      <c r="L1982" s="5"/>
      <c r="M1982" s="5"/>
      <c r="N1982" s="5"/>
      <c r="O1982" s="5"/>
      <c r="P1982" s="5"/>
      <c r="Q1982" s="5"/>
      <c r="R1982" s="5"/>
      <c r="S1982" s="5"/>
      <c r="T1982" s="5"/>
      <c r="U1982" s="5"/>
      <c r="V1982" s="5"/>
      <c r="W1982" s="5"/>
      <c r="X1982" s="5"/>
      <c r="Y1982" s="5"/>
      <c r="Z1982" s="5"/>
      <c r="AA1982" s="5"/>
      <c r="AB1982" s="5"/>
      <c r="AC1982" s="5"/>
      <c r="AD1982" s="5"/>
      <c r="AE1982" s="5"/>
      <c r="AF1982" s="5"/>
      <c r="AG1982" s="5"/>
      <c r="AH1982" s="5"/>
      <c r="AI1982" s="5"/>
    </row>
    <row r="1983" spans="1:35" s="84" customFormat="1" ht="0" hidden="1" customHeight="1" x14ac:dyDescent="0.2">
      <c r="A1983" s="5"/>
      <c r="H1983" s="5"/>
      <c r="I1983" s="5"/>
      <c r="J1983" s="5"/>
      <c r="K1983" s="5"/>
      <c r="L1983" s="5"/>
      <c r="M1983" s="5"/>
      <c r="N1983" s="5"/>
      <c r="O1983" s="5"/>
      <c r="P1983" s="5"/>
      <c r="Q1983" s="5"/>
      <c r="R1983" s="5"/>
      <c r="S1983" s="5"/>
      <c r="T1983" s="5"/>
      <c r="U1983" s="5"/>
      <c r="V1983" s="5"/>
      <c r="W1983" s="5"/>
      <c r="X1983" s="5"/>
      <c r="Y1983" s="5"/>
      <c r="Z1983" s="5"/>
      <c r="AA1983" s="5"/>
      <c r="AB1983" s="5"/>
      <c r="AC1983" s="5"/>
      <c r="AD1983" s="5"/>
      <c r="AE1983" s="5"/>
      <c r="AF1983" s="5"/>
      <c r="AG1983" s="5"/>
      <c r="AH1983" s="5"/>
      <c r="AI1983" s="5"/>
    </row>
    <row r="1984" spans="1:35" s="84" customFormat="1" ht="0" hidden="1" customHeight="1" x14ac:dyDescent="0.2">
      <c r="A1984" s="5"/>
      <c r="H1984" s="5"/>
      <c r="I1984" s="5"/>
      <c r="J1984" s="5"/>
      <c r="K1984" s="5"/>
      <c r="L1984" s="5"/>
      <c r="M1984" s="5"/>
      <c r="N1984" s="5"/>
      <c r="O1984" s="5"/>
      <c r="P1984" s="5"/>
      <c r="Q1984" s="5"/>
      <c r="R1984" s="5"/>
      <c r="S1984" s="5"/>
      <c r="T1984" s="5"/>
      <c r="U1984" s="5"/>
      <c r="V1984" s="5"/>
      <c r="W1984" s="5"/>
      <c r="X1984" s="5"/>
      <c r="Y1984" s="5"/>
      <c r="Z1984" s="5"/>
      <c r="AA1984" s="5"/>
      <c r="AB1984" s="5"/>
      <c r="AC1984" s="5"/>
      <c r="AD1984" s="5"/>
      <c r="AE1984" s="5"/>
      <c r="AF1984" s="5"/>
      <c r="AG1984" s="5"/>
      <c r="AH1984" s="5"/>
      <c r="AI1984" s="5"/>
    </row>
    <row r="1985" spans="1:35" s="84" customFormat="1" ht="0" hidden="1" customHeight="1" x14ac:dyDescent="0.2">
      <c r="A1985" s="5"/>
      <c r="H1985" s="5"/>
      <c r="I1985" s="5"/>
      <c r="J1985" s="5"/>
      <c r="K1985" s="5"/>
      <c r="L1985" s="5"/>
      <c r="M1985" s="5"/>
      <c r="N1985" s="5"/>
      <c r="O1985" s="5"/>
      <c r="P1985" s="5"/>
      <c r="Q1985" s="5"/>
      <c r="R1985" s="5"/>
      <c r="S1985" s="5"/>
      <c r="T1985" s="5"/>
      <c r="U1985" s="5"/>
      <c r="V1985" s="5"/>
      <c r="W1985" s="5"/>
      <c r="X1985" s="5"/>
      <c r="Y1985" s="5"/>
      <c r="Z1985" s="5"/>
      <c r="AA1985" s="5"/>
      <c r="AB1985" s="5"/>
      <c r="AC1985" s="5"/>
      <c r="AD1985" s="5"/>
      <c r="AE1985" s="5"/>
      <c r="AF1985" s="5"/>
      <c r="AG1985" s="5"/>
      <c r="AH1985" s="5"/>
      <c r="AI1985" s="5"/>
    </row>
    <row r="1986" spans="1:35" s="84" customFormat="1" ht="0" hidden="1" customHeight="1" x14ac:dyDescent="0.2">
      <c r="A1986" s="5"/>
      <c r="H1986" s="5"/>
      <c r="I1986" s="5"/>
      <c r="J1986" s="5"/>
      <c r="K1986" s="5"/>
      <c r="L1986" s="5"/>
      <c r="M1986" s="5"/>
      <c r="N1986" s="5"/>
      <c r="O1986" s="5"/>
      <c r="P1986" s="5"/>
      <c r="Q1986" s="5"/>
      <c r="R1986" s="5"/>
      <c r="S1986" s="5"/>
      <c r="T1986" s="5"/>
      <c r="U1986" s="5"/>
      <c r="V1986" s="5"/>
      <c r="W1986" s="5"/>
      <c r="X1986" s="5"/>
      <c r="Y1986" s="5"/>
      <c r="Z1986" s="5"/>
      <c r="AA1986" s="5"/>
      <c r="AB1986" s="5"/>
      <c r="AC1986" s="5"/>
      <c r="AD1986" s="5"/>
      <c r="AE1986" s="5"/>
      <c r="AF1986" s="5"/>
      <c r="AG1986" s="5"/>
      <c r="AH1986" s="5"/>
      <c r="AI1986" s="5"/>
    </row>
    <row r="1987" spans="1:35" s="84" customFormat="1" ht="0" hidden="1" customHeight="1" x14ac:dyDescent="0.2">
      <c r="A1987" s="5"/>
      <c r="H1987" s="5"/>
      <c r="I1987" s="5"/>
      <c r="J1987" s="5"/>
      <c r="K1987" s="5"/>
      <c r="L1987" s="5"/>
      <c r="M1987" s="5"/>
      <c r="N1987" s="5"/>
      <c r="O1987" s="5"/>
      <c r="P1987" s="5"/>
      <c r="Q1987" s="5"/>
      <c r="R1987" s="5"/>
      <c r="S1987" s="5"/>
      <c r="T1987" s="5"/>
      <c r="U1987" s="5"/>
      <c r="V1987" s="5"/>
      <c r="W1987" s="5"/>
      <c r="X1987" s="5"/>
      <c r="Y1987" s="5"/>
      <c r="Z1987" s="5"/>
      <c r="AA1987" s="5"/>
      <c r="AB1987" s="5"/>
      <c r="AC1987" s="5"/>
      <c r="AD1987" s="5"/>
      <c r="AE1987" s="5"/>
      <c r="AF1987" s="5"/>
      <c r="AG1987" s="5"/>
      <c r="AH1987" s="5"/>
      <c r="AI1987" s="5"/>
    </row>
    <row r="1988" spans="1:35" s="84" customFormat="1" ht="0" hidden="1" customHeight="1" x14ac:dyDescent="0.2">
      <c r="A1988" s="5"/>
      <c r="H1988" s="5"/>
      <c r="I1988" s="5"/>
      <c r="J1988" s="5"/>
      <c r="K1988" s="5"/>
      <c r="L1988" s="5"/>
      <c r="M1988" s="5"/>
      <c r="N1988" s="5"/>
      <c r="O1988" s="5"/>
      <c r="P1988" s="5"/>
      <c r="Q1988" s="5"/>
      <c r="R1988" s="5"/>
      <c r="S1988" s="5"/>
      <c r="T1988" s="5"/>
      <c r="U1988" s="5"/>
      <c r="V1988" s="5"/>
      <c r="W1988" s="5"/>
      <c r="X1988" s="5"/>
      <c r="Y1988" s="5"/>
      <c r="Z1988" s="5"/>
      <c r="AA1988" s="5"/>
      <c r="AB1988" s="5"/>
      <c r="AC1988" s="5"/>
      <c r="AD1988" s="5"/>
      <c r="AE1988" s="5"/>
      <c r="AF1988" s="5"/>
      <c r="AG1988" s="5"/>
      <c r="AH1988" s="5"/>
      <c r="AI1988" s="5"/>
    </row>
    <row r="1989" spans="1:35" s="84" customFormat="1" ht="0" hidden="1" customHeight="1" x14ac:dyDescent="0.2">
      <c r="A1989" s="5"/>
      <c r="H1989" s="5"/>
      <c r="I1989" s="5"/>
      <c r="J1989" s="5"/>
      <c r="K1989" s="5"/>
      <c r="L1989" s="5"/>
      <c r="M1989" s="5"/>
      <c r="N1989" s="5"/>
      <c r="O1989" s="5"/>
      <c r="P1989" s="5"/>
      <c r="Q1989" s="5"/>
      <c r="R1989" s="5"/>
      <c r="S1989" s="5"/>
      <c r="T1989" s="5"/>
      <c r="U1989" s="5"/>
      <c r="V1989" s="5"/>
      <c r="W1989" s="5"/>
      <c r="X1989" s="5"/>
      <c r="Y1989" s="5"/>
      <c r="Z1989" s="5"/>
      <c r="AA1989" s="5"/>
      <c r="AB1989" s="5"/>
      <c r="AC1989" s="5"/>
      <c r="AD1989" s="5"/>
      <c r="AE1989" s="5"/>
      <c r="AF1989" s="5"/>
      <c r="AG1989" s="5"/>
      <c r="AH1989" s="5"/>
      <c r="AI1989" s="5"/>
    </row>
    <row r="1990" spans="1:35" s="84" customFormat="1" ht="0" hidden="1" customHeight="1" x14ac:dyDescent="0.2">
      <c r="A1990" s="5"/>
      <c r="H1990" s="5"/>
      <c r="I1990" s="5"/>
      <c r="J1990" s="5"/>
      <c r="K1990" s="5"/>
      <c r="L1990" s="5"/>
      <c r="M1990" s="5"/>
      <c r="N1990" s="5"/>
      <c r="O1990" s="5"/>
      <c r="P1990" s="5"/>
      <c r="Q1990" s="5"/>
      <c r="R1990" s="5"/>
      <c r="S1990" s="5"/>
      <c r="T1990" s="5"/>
      <c r="U1990" s="5"/>
      <c r="V1990" s="5"/>
      <c r="W1990" s="5"/>
      <c r="X1990" s="5"/>
      <c r="Y1990" s="5"/>
      <c r="Z1990" s="5"/>
      <c r="AA1990" s="5"/>
      <c r="AB1990" s="5"/>
      <c r="AC1990" s="5"/>
      <c r="AD1990" s="5"/>
      <c r="AE1990" s="5"/>
      <c r="AF1990" s="5"/>
      <c r="AG1990" s="5"/>
      <c r="AH1990" s="5"/>
      <c r="AI1990" s="5"/>
    </row>
    <row r="1991" spans="1:35" s="84" customFormat="1" ht="0" hidden="1" customHeight="1" x14ac:dyDescent="0.2">
      <c r="A1991" s="5"/>
      <c r="H1991" s="5"/>
      <c r="I1991" s="5"/>
      <c r="J1991" s="5"/>
      <c r="K1991" s="5"/>
      <c r="L1991" s="5"/>
      <c r="M1991" s="5"/>
      <c r="N1991" s="5"/>
      <c r="O1991" s="5"/>
      <c r="P1991" s="5"/>
      <c r="Q1991" s="5"/>
      <c r="R1991" s="5"/>
      <c r="S1991" s="5"/>
      <c r="T1991" s="5"/>
      <c r="U1991" s="5"/>
      <c r="V1991" s="5"/>
      <c r="W1991" s="5"/>
      <c r="X1991" s="5"/>
      <c r="Y1991" s="5"/>
      <c r="Z1991" s="5"/>
      <c r="AA1991" s="5"/>
      <c r="AB1991" s="5"/>
      <c r="AC1991" s="5"/>
      <c r="AD1991" s="5"/>
      <c r="AE1991" s="5"/>
      <c r="AF1991" s="5"/>
      <c r="AG1991" s="5"/>
      <c r="AH1991" s="5"/>
      <c r="AI1991" s="5"/>
    </row>
    <row r="1992" spans="1:35" s="84" customFormat="1" ht="0" hidden="1" customHeight="1" x14ac:dyDescent="0.2">
      <c r="A1992" s="5"/>
      <c r="H1992" s="5"/>
      <c r="I1992" s="5"/>
      <c r="J1992" s="5"/>
      <c r="K1992" s="5"/>
      <c r="L1992" s="5"/>
      <c r="M1992" s="5"/>
      <c r="N1992" s="5"/>
      <c r="O1992" s="5"/>
      <c r="P1992" s="5"/>
      <c r="Q1992" s="5"/>
      <c r="R1992" s="5"/>
      <c r="S1992" s="5"/>
      <c r="T1992" s="5"/>
      <c r="U1992" s="5"/>
      <c r="V1992" s="5"/>
      <c r="W1992" s="5"/>
      <c r="X1992" s="5"/>
      <c r="Y1992" s="5"/>
      <c r="Z1992" s="5"/>
      <c r="AA1992" s="5"/>
      <c r="AB1992" s="5"/>
      <c r="AC1992" s="5"/>
      <c r="AD1992" s="5"/>
      <c r="AE1992" s="5"/>
      <c r="AF1992" s="5"/>
      <c r="AG1992" s="5"/>
      <c r="AH1992" s="5"/>
      <c r="AI1992" s="5"/>
    </row>
    <row r="1993" spans="1:35" s="84" customFormat="1" ht="0" hidden="1" customHeight="1" x14ac:dyDescent="0.2">
      <c r="A1993" s="5"/>
      <c r="H1993" s="5"/>
      <c r="I1993" s="5"/>
      <c r="J1993" s="5"/>
      <c r="K1993" s="5"/>
      <c r="L1993" s="5"/>
      <c r="M1993" s="5"/>
      <c r="N1993" s="5"/>
      <c r="O1993" s="5"/>
      <c r="P1993" s="5"/>
      <c r="Q1993" s="5"/>
      <c r="R1993" s="5"/>
      <c r="S1993" s="5"/>
      <c r="T1993" s="5"/>
      <c r="U1993" s="5"/>
      <c r="V1993" s="5"/>
      <c r="W1993" s="5"/>
      <c r="X1993" s="5"/>
      <c r="Y1993" s="5"/>
      <c r="Z1993" s="5"/>
      <c r="AA1993" s="5"/>
      <c r="AB1993" s="5"/>
      <c r="AC1993" s="5"/>
      <c r="AD1993" s="5"/>
      <c r="AE1993" s="5"/>
      <c r="AF1993" s="5"/>
      <c r="AG1993" s="5"/>
      <c r="AH1993" s="5"/>
      <c r="AI1993" s="5"/>
    </row>
    <row r="1994" spans="1:35" s="84" customFormat="1" ht="0" hidden="1" customHeight="1" x14ac:dyDescent="0.2">
      <c r="A1994" s="5"/>
      <c r="H1994" s="5"/>
      <c r="I1994" s="5"/>
      <c r="J1994" s="5"/>
      <c r="K1994" s="5"/>
      <c r="L1994" s="5"/>
      <c r="M1994" s="5"/>
      <c r="N1994" s="5"/>
      <c r="O1994" s="5"/>
      <c r="P1994" s="5"/>
      <c r="Q1994" s="5"/>
      <c r="R1994" s="5"/>
      <c r="S1994" s="5"/>
      <c r="T1994" s="5"/>
      <c r="U1994" s="5"/>
      <c r="V1994" s="5"/>
      <c r="W1994" s="5"/>
      <c r="X1994" s="5"/>
      <c r="Y1994" s="5"/>
      <c r="Z1994" s="5"/>
      <c r="AA1994" s="5"/>
      <c r="AB1994" s="5"/>
      <c r="AC1994" s="5"/>
      <c r="AD1994" s="5"/>
      <c r="AE1994" s="5"/>
      <c r="AF1994" s="5"/>
      <c r="AG1994" s="5"/>
      <c r="AH1994" s="5"/>
      <c r="AI1994" s="5"/>
    </row>
    <row r="1995" spans="1:35" s="84" customFormat="1" ht="0" hidden="1" customHeight="1" x14ac:dyDescent="0.2">
      <c r="A1995" s="5"/>
      <c r="H1995" s="5"/>
      <c r="I1995" s="5"/>
      <c r="J1995" s="5"/>
      <c r="K1995" s="5"/>
      <c r="L1995" s="5"/>
      <c r="M1995" s="5"/>
      <c r="N1995" s="5"/>
      <c r="O1995" s="5"/>
      <c r="P1995" s="5"/>
      <c r="Q1995" s="5"/>
      <c r="R1995" s="5"/>
      <c r="S1995" s="5"/>
      <c r="T1995" s="5"/>
      <c r="U1995" s="5"/>
      <c r="V1995" s="5"/>
      <c r="W1995" s="5"/>
      <c r="X1995" s="5"/>
      <c r="Y1995" s="5"/>
      <c r="Z1995" s="5"/>
      <c r="AA1995" s="5"/>
      <c r="AB1995" s="5"/>
      <c r="AC1995" s="5"/>
      <c r="AD1995" s="5"/>
      <c r="AE1995" s="5"/>
      <c r="AF1995" s="5"/>
      <c r="AG1995" s="5"/>
      <c r="AH1995" s="5"/>
      <c r="AI1995" s="5"/>
    </row>
    <row r="1996" spans="1:35" s="84" customFormat="1" ht="0" hidden="1" customHeight="1" x14ac:dyDescent="0.2">
      <c r="A1996" s="5"/>
      <c r="H1996" s="5"/>
      <c r="I1996" s="5"/>
      <c r="J1996" s="5"/>
      <c r="K1996" s="5"/>
      <c r="L1996" s="5"/>
      <c r="M1996" s="5"/>
      <c r="N1996" s="5"/>
      <c r="O1996" s="5"/>
      <c r="P1996" s="5"/>
      <c r="Q1996" s="5"/>
      <c r="R1996" s="5"/>
      <c r="S1996" s="5"/>
      <c r="T1996" s="5"/>
      <c r="U1996" s="5"/>
      <c r="V1996" s="5"/>
      <c r="W1996" s="5"/>
      <c r="X1996" s="5"/>
      <c r="Y1996" s="5"/>
      <c r="Z1996" s="5"/>
      <c r="AA1996" s="5"/>
      <c r="AB1996" s="5"/>
      <c r="AC1996" s="5"/>
      <c r="AD1996" s="5"/>
      <c r="AE1996" s="5"/>
      <c r="AF1996" s="5"/>
      <c r="AG1996" s="5"/>
      <c r="AH1996" s="5"/>
      <c r="AI1996" s="5"/>
    </row>
    <row r="1997" spans="1:35" s="84" customFormat="1" ht="0" hidden="1" customHeight="1" x14ac:dyDescent="0.2">
      <c r="A1997" s="5"/>
      <c r="H1997" s="5"/>
      <c r="I1997" s="5"/>
      <c r="J1997" s="5"/>
      <c r="K1997" s="5"/>
      <c r="L1997" s="5"/>
      <c r="M1997" s="5"/>
      <c r="N1997" s="5"/>
      <c r="O1997" s="5"/>
      <c r="P1997" s="5"/>
      <c r="Q1997" s="5"/>
      <c r="R1997" s="5"/>
      <c r="S1997" s="5"/>
      <c r="T1997" s="5"/>
      <c r="U1997" s="5"/>
      <c r="V1997" s="5"/>
      <c r="W1997" s="5"/>
      <c r="X1997" s="5"/>
      <c r="Y1997" s="5"/>
      <c r="Z1997" s="5"/>
      <c r="AA1997" s="5"/>
      <c r="AB1997" s="5"/>
      <c r="AC1997" s="5"/>
      <c r="AD1997" s="5"/>
      <c r="AE1997" s="5"/>
      <c r="AF1997" s="5"/>
      <c r="AG1997" s="5"/>
      <c r="AH1997" s="5"/>
      <c r="AI1997" s="5"/>
    </row>
    <row r="1998" spans="1:35" s="84" customFormat="1" ht="0" hidden="1" customHeight="1" x14ac:dyDescent="0.2">
      <c r="A1998" s="5"/>
      <c r="H1998" s="5"/>
      <c r="I1998" s="5"/>
      <c r="J1998" s="5"/>
      <c r="K1998" s="5"/>
      <c r="L1998" s="5"/>
      <c r="M1998" s="5"/>
      <c r="N1998" s="5"/>
      <c r="O1998" s="5"/>
      <c r="P1998" s="5"/>
      <c r="Q1998" s="5"/>
      <c r="R1998" s="5"/>
      <c r="S1998" s="5"/>
      <c r="T1998" s="5"/>
      <c r="U1998" s="5"/>
      <c r="V1998" s="5"/>
      <c r="W1998" s="5"/>
      <c r="X1998" s="5"/>
      <c r="Y1998" s="5"/>
      <c r="Z1998" s="5"/>
      <c r="AA1998" s="5"/>
      <c r="AB1998" s="5"/>
      <c r="AC1998" s="5"/>
      <c r="AD1998" s="5"/>
      <c r="AE1998" s="5"/>
      <c r="AF1998" s="5"/>
      <c r="AG1998" s="5"/>
      <c r="AH1998" s="5"/>
      <c r="AI1998" s="5"/>
    </row>
    <row r="1999" spans="1:35" s="84" customFormat="1" ht="0" hidden="1" customHeight="1" x14ac:dyDescent="0.2">
      <c r="A1999" s="5"/>
      <c r="H1999" s="5"/>
      <c r="I1999" s="5"/>
      <c r="J1999" s="5"/>
      <c r="K1999" s="5"/>
      <c r="L1999" s="5"/>
      <c r="M1999" s="5"/>
      <c r="N1999" s="5"/>
      <c r="O1999" s="5"/>
      <c r="P1999" s="5"/>
      <c r="Q1999" s="5"/>
      <c r="R1999" s="5"/>
      <c r="S1999" s="5"/>
      <c r="T1999" s="5"/>
      <c r="U1999" s="5"/>
      <c r="V1999" s="5"/>
      <c r="W1999" s="5"/>
      <c r="X1999" s="5"/>
      <c r="Y1999" s="5"/>
      <c r="Z1999" s="5"/>
      <c r="AA1999" s="5"/>
      <c r="AB1999" s="5"/>
      <c r="AC1999" s="5"/>
      <c r="AD1999" s="5"/>
      <c r="AE1999" s="5"/>
      <c r="AF1999" s="5"/>
      <c r="AG1999" s="5"/>
      <c r="AH1999" s="5"/>
      <c r="AI1999" s="5"/>
    </row>
    <row r="2000" spans="1:35" s="84" customFormat="1" ht="0" hidden="1" customHeight="1" x14ac:dyDescent="0.2">
      <c r="A2000" s="5"/>
      <c r="H2000" s="5"/>
      <c r="I2000" s="5"/>
      <c r="J2000" s="5"/>
      <c r="K2000" s="5"/>
      <c r="L2000" s="5"/>
      <c r="M2000" s="5"/>
      <c r="N2000" s="5"/>
      <c r="O2000" s="5"/>
      <c r="P2000" s="5"/>
      <c r="Q2000" s="5"/>
      <c r="R2000" s="5"/>
      <c r="S2000" s="5"/>
      <c r="T2000" s="5"/>
      <c r="U2000" s="5"/>
      <c r="V2000" s="5"/>
      <c r="W2000" s="5"/>
      <c r="X2000" s="5"/>
      <c r="Y2000" s="5"/>
      <c r="Z2000" s="5"/>
      <c r="AA2000" s="5"/>
      <c r="AB2000" s="5"/>
      <c r="AC2000" s="5"/>
      <c r="AD2000" s="5"/>
      <c r="AE2000" s="5"/>
      <c r="AF2000" s="5"/>
      <c r="AG2000" s="5"/>
      <c r="AH2000" s="5"/>
      <c r="AI2000" s="5"/>
    </row>
    <row r="2001" spans="1:35" s="84" customFormat="1" ht="0" hidden="1" customHeight="1" x14ac:dyDescent="0.2">
      <c r="A2001" s="5"/>
      <c r="H2001" s="5"/>
      <c r="I2001" s="5"/>
      <c r="J2001" s="5"/>
      <c r="K2001" s="5"/>
      <c r="L2001" s="5"/>
      <c r="M2001" s="5"/>
      <c r="N2001" s="5"/>
      <c r="O2001" s="5"/>
      <c r="P2001" s="5"/>
      <c r="Q2001" s="5"/>
      <c r="R2001" s="5"/>
      <c r="S2001" s="5"/>
      <c r="T2001" s="5"/>
      <c r="U2001" s="5"/>
      <c r="V2001" s="5"/>
      <c r="W2001" s="5"/>
      <c r="X2001" s="5"/>
      <c r="Y2001" s="5"/>
      <c r="Z2001" s="5"/>
      <c r="AA2001" s="5"/>
      <c r="AB2001" s="5"/>
      <c r="AC2001" s="5"/>
      <c r="AD2001" s="5"/>
      <c r="AE2001" s="5"/>
      <c r="AF2001" s="5"/>
      <c r="AG2001" s="5"/>
      <c r="AH2001" s="5"/>
      <c r="AI2001" s="5"/>
    </row>
    <row r="2002" spans="1:35" s="84" customFormat="1" ht="0" hidden="1" customHeight="1" x14ac:dyDescent="0.2">
      <c r="A2002" s="5"/>
      <c r="H2002" s="5"/>
      <c r="I2002" s="5"/>
      <c r="J2002" s="5"/>
      <c r="K2002" s="5"/>
      <c r="L2002" s="5"/>
      <c r="M2002" s="5"/>
      <c r="N2002" s="5"/>
      <c r="O2002" s="5"/>
      <c r="P2002" s="5"/>
      <c r="Q2002" s="5"/>
      <c r="R2002" s="5"/>
      <c r="S2002" s="5"/>
      <c r="T2002" s="5"/>
      <c r="U2002" s="5"/>
      <c r="V2002" s="5"/>
      <c r="W2002" s="5"/>
      <c r="X2002" s="5"/>
      <c r="Y2002" s="5"/>
      <c r="Z2002" s="5"/>
      <c r="AA2002" s="5"/>
      <c r="AB2002" s="5"/>
      <c r="AC2002" s="5"/>
      <c r="AD2002" s="5"/>
      <c r="AE2002" s="5"/>
      <c r="AF2002" s="5"/>
      <c r="AG2002" s="5"/>
      <c r="AH2002" s="5"/>
      <c r="AI2002" s="5"/>
    </row>
    <row r="2003" spans="1:35" s="84" customFormat="1" ht="0" hidden="1" customHeight="1" x14ac:dyDescent="0.2">
      <c r="A2003" s="5"/>
      <c r="H2003" s="5"/>
      <c r="I2003" s="5"/>
      <c r="J2003" s="5"/>
      <c r="K2003" s="5"/>
      <c r="L2003" s="5"/>
      <c r="M2003" s="5"/>
      <c r="N2003" s="5"/>
      <c r="O2003" s="5"/>
      <c r="P2003" s="5"/>
      <c r="Q2003" s="5"/>
      <c r="R2003" s="5"/>
      <c r="S2003" s="5"/>
      <c r="T2003" s="5"/>
      <c r="U2003" s="5"/>
      <c r="V2003" s="5"/>
      <c r="W2003" s="5"/>
      <c r="X2003" s="5"/>
      <c r="Y2003" s="5"/>
      <c r="Z2003" s="5"/>
      <c r="AA2003" s="5"/>
      <c r="AB2003" s="5"/>
      <c r="AC2003" s="5"/>
      <c r="AD2003" s="5"/>
      <c r="AE2003" s="5"/>
      <c r="AF2003" s="5"/>
      <c r="AG2003" s="5"/>
      <c r="AH2003" s="5"/>
      <c r="AI2003" s="5"/>
    </row>
    <row r="2004" spans="1:35" s="84" customFormat="1" ht="0" hidden="1" customHeight="1" x14ac:dyDescent="0.2">
      <c r="A2004" s="5"/>
      <c r="H2004" s="5"/>
      <c r="I2004" s="5"/>
      <c r="J2004" s="5"/>
      <c r="K2004" s="5"/>
      <c r="L2004" s="5"/>
      <c r="M2004" s="5"/>
      <c r="N2004" s="5"/>
      <c r="O2004" s="5"/>
      <c r="P2004" s="5"/>
      <c r="Q2004" s="5"/>
      <c r="R2004" s="5"/>
      <c r="S2004" s="5"/>
      <c r="T2004" s="5"/>
      <c r="U2004" s="5"/>
      <c r="V2004" s="5"/>
      <c r="W2004" s="5"/>
      <c r="X2004" s="5"/>
      <c r="Y2004" s="5"/>
      <c r="Z2004" s="5"/>
      <c r="AA2004" s="5"/>
      <c r="AB2004" s="5"/>
      <c r="AC2004" s="5"/>
      <c r="AD2004" s="5"/>
      <c r="AE2004" s="5"/>
      <c r="AF2004" s="5"/>
      <c r="AG2004" s="5"/>
      <c r="AH2004" s="5"/>
      <c r="AI2004" s="5"/>
    </row>
    <row r="2005" spans="1:35" s="84" customFormat="1" ht="0" hidden="1" customHeight="1" x14ac:dyDescent="0.2">
      <c r="A2005" s="5"/>
      <c r="H2005" s="5"/>
      <c r="I2005" s="5"/>
      <c r="J2005" s="5"/>
      <c r="K2005" s="5"/>
      <c r="L2005" s="5"/>
      <c r="M2005" s="5"/>
      <c r="N2005" s="5"/>
      <c r="O2005" s="5"/>
      <c r="P2005" s="5"/>
      <c r="Q2005" s="5"/>
      <c r="R2005" s="5"/>
      <c r="S2005" s="5"/>
      <c r="T2005" s="5"/>
      <c r="U2005" s="5"/>
      <c r="V2005" s="5"/>
      <c r="W2005" s="5"/>
      <c r="X2005" s="5"/>
      <c r="Y2005" s="5"/>
      <c r="Z2005" s="5"/>
      <c r="AA2005" s="5"/>
      <c r="AB2005" s="5"/>
      <c r="AC2005" s="5"/>
      <c r="AD2005" s="5"/>
      <c r="AE2005" s="5"/>
      <c r="AF2005" s="5"/>
      <c r="AG2005" s="5"/>
      <c r="AH2005" s="5"/>
      <c r="AI2005" s="5"/>
    </row>
    <row r="2006" spans="1:35" s="84" customFormat="1" ht="0" hidden="1" customHeight="1" x14ac:dyDescent="0.2">
      <c r="A2006" s="5"/>
      <c r="H2006" s="5"/>
      <c r="I2006" s="5"/>
      <c r="J2006" s="5"/>
      <c r="K2006" s="5"/>
      <c r="L2006" s="5"/>
      <c r="M2006" s="5"/>
      <c r="N2006" s="5"/>
      <c r="O2006" s="5"/>
      <c r="P2006" s="5"/>
      <c r="Q2006" s="5"/>
      <c r="R2006" s="5"/>
      <c r="S2006" s="5"/>
      <c r="T2006" s="5"/>
      <c r="U2006" s="5"/>
      <c r="V2006" s="5"/>
      <c r="W2006" s="5"/>
      <c r="X2006" s="5"/>
      <c r="Y2006" s="5"/>
      <c r="Z2006" s="5"/>
      <c r="AA2006" s="5"/>
      <c r="AB2006" s="5"/>
      <c r="AC2006" s="5"/>
      <c r="AD2006" s="5"/>
      <c r="AE2006" s="5"/>
      <c r="AF2006" s="5"/>
      <c r="AG2006" s="5"/>
      <c r="AH2006" s="5"/>
      <c r="AI2006" s="5"/>
    </row>
    <row r="2007" spans="1:35" s="84" customFormat="1" ht="0" hidden="1" customHeight="1" x14ac:dyDescent="0.2">
      <c r="A2007" s="5"/>
      <c r="H2007" s="5"/>
      <c r="I2007" s="5"/>
      <c r="J2007" s="5"/>
      <c r="K2007" s="5"/>
      <c r="L2007" s="5"/>
      <c r="M2007" s="5"/>
      <c r="N2007" s="5"/>
      <c r="O2007" s="5"/>
      <c r="P2007" s="5"/>
      <c r="Q2007" s="5"/>
      <c r="R2007" s="5"/>
      <c r="S2007" s="5"/>
      <c r="T2007" s="5"/>
      <c r="U2007" s="5"/>
      <c r="V2007" s="5"/>
      <c r="W2007" s="5"/>
      <c r="X2007" s="5"/>
      <c r="Y2007" s="5"/>
      <c r="Z2007" s="5"/>
      <c r="AA2007" s="5"/>
      <c r="AB2007" s="5"/>
      <c r="AC2007" s="5"/>
      <c r="AD2007" s="5"/>
      <c r="AE2007" s="5"/>
      <c r="AF2007" s="5"/>
      <c r="AG2007" s="5"/>
      <c r="AH2007" s="5"/>
      <c r="AI2007" s="5"/>
    </row>
    <row r="2008" spans="1:35" s="84" customFormat="1" ht="0" hidden="1" customHeight="1" x14ac:dyDescent="0.2">
      <c r="A2008" s="5"/>
      <c r="H2008" s="5"/>
      <c r="I2008" s="5"/>
      <c r="J2008" s="5"/>
      <c r="K2008" s="5"/>
      <c r="L2008" s="5"/>
      <c r="M2008" s="5"/>
      <c r="N2008" s="5"/>
      <c r="O2008" s="5"/>
      <c r="P2008" s="5"/>
      <c r="Q2008" s="5"/>
      <c r="R2008" s="5"/>
      <c r="S2008" s="5"/>
      <c r="T2008" s="5"/>
      <c r="U2008" s="5"/>
      <c r="V2008" s="5"/>
      <c r="W2008" s="5"/>
      <c r="X2008" s="5"/>
      <c r="Y2008" s="5"/>
      <c r="Z2008" s="5"/>
      <c r="AA2008" s="5"/>
      <c r="AB2008" s="5"/>
      <c r="AC2008" s="5"/>
      <c r="AD2008" s="5"/>
      <c r="AE2008" s="5"/>
      <c r="AF2008" s="5"/>
      <c r="AG2008" s="5"/>
      <c r="AH2008" s="5"/>
      <c r="AI2008" s="5"/>
    </row>
    <row r="2009" spans="1:35" s="84" customFormat="1" ht="0" hidden="1" customHeight="1" x14ac:dyDescent="0.2">
      <c r="A2009" s="5"/>
      <c r="H2009" s="5"/>
      <c r="I2009" s="5"/>
      <c r="J2009" s="5"/>
      <c r="K2009" s="5"/>
      <c r="L2009" s="5"/>
      <c r="M2009" s="5"/>
      <c r="N2009" s="5"/>
      <c r="O2009" s="5"/>
      <c r="P2009" s="5"/>
      <c r="Q2009" s="5"/>
      <c r="R2009" s="5"/>
      <c r="S2009" s="5"/>
      <c r="T2009" s="5"/>
      <c r="U2009" s="5"/>
      <c r="V2009" s="5"/>
      <c r="W2009" s="5"/>
      <c r="X2009" s="5"/>
      <c r="Y2009" s="5"/>
      <c r="Z2009" s="5"/>
      <c r="AA2009" s="5"/>
      <c r="AB2009" s="5"/>
      <c r="AC2009" s="5"/>
      <c r="AD2009" s="5"/>
      <c r="AE2009" s="5"/>
      <c r="AF2009" s="5"/>
      <c r="AG2009" s="5"/>
      <c r="AH2009" s="5"/>
      <c r="AI2009" s="5"/>
    </row>
    <row r="2010" spans="1:35" s="84" customFormat="1" ht="0" hidden="1" customHeight="1" x14ac:dyDescent="0.2">
      <c r="A2010" s="5"/>
      <c r="H2010" s="5"/>
      <c r="I2010" s="5"/>
      <c r="J2010" s="5"/>
      <c r="K2010" s="5"/>
      <c r="L2010" s="5"/>
      <c r="M2010" s="5"/>
      <c r="N2010" s="5"/>
      <c r="O2010" s="5"/>
      <c r="P2010" s="5"/>
      <c r="Q2010" s="5"/>
      <c r="R2010" s="5"/>
      <c r="S2010" s="5"/>
      <c r="T2010" s="5"/>
      <c r="U2010" s="5"/>
      <c r="V2010" s="5"/>
      <c r="W2010" s="5"/>
      <c r="X2010" s="5"/>
      <c r="Y2010" s="5"/>
      <c r="Z2010" s="5"/>
      <c r="AA2010" s="5"/>
      <c r="AB2010" s="5"/>
      <c r="AC2010" s="5"/>
      <c r="AD2010" s="5"/>
      <c r="AE2010" s="5"/>
      <c r="AF2010" s="5"/>
      <c r="AG2010" s="5"/>
      <c r="AH2010" s="5"/>
      <c r="AI2010" s="5"/>
    </row>
    <row r="2011" spans="1:35" s="84" customFormat="1" ht="0" hidden="1" customHeight="1" x14ac:dyDescent="0.2">
      <c r="A2011" s="5"/>
      <c r="H2011" s="5"/>
      <c r="I2011" s="5"/>
      <c r="J2011" s="5"/>
      <c r="K2011" s="5"/>
      <c r="L2011" s="5"/>
      <c r="M2011" s="5"/>
      <c r="N2011" s="5"/>
      <c r="O2011" s="5"/>
      <c r="P2011" s="5"/>
      <c r="Q2011" s="5"/>
      <c r="R2011" s="5"/>
      <c r="S2011" s="5"/>
      <c r="T2011" s="5"/>
      <c r="U2011" s="5"/>
      <c r="V2011" s="5"/>
      <c r="W2011" s="5"/>
      <c r="X2011" s="5"/>
      <c r="Y2011" s="5"/>
      <c r="Z2011" s="5"/>
      <c r="AA2011" s="5"/>
      <c r="AB2011" s="5"/>
      <c r="AC2011" s="5"/>
      <c r="AD2011" s="5"/>
      <c r="AE2011" s="5"/>
      <c r="AF2011" s="5"/>
      <c r="AG2011" s="5"/>
      <c r="AH2011" s="5"/>
      <c r="AI2011" s="5"/>
    </row>
    <row r="2012" spans="1:35" s="84" customFormat="1" ht="0" hidden="1" customHeight="1" x14ac:dyDescent="0.2">
      <c r="A2012" s="5"/>
      <c r="H2012" s="5"/>
      <c r="I2012" s="5"/>
      <c r="J2012" s="5"/>
      <c r="K2012" s="5"/>
      <c r="L2012" s="5"/>
      <c r="M2012" s="5"/>
      <c r="N2012" s="5"/>
      <c r="O2012" s="5"/>
      <c r="P2012" s="5"/>
      <c r="Q2012" s="5"/>
      <c r="R2012" s="5"/>
      <c r="S2012" s="5"/>
      <c r="T2012" s="5"/>
      <c r="U2012" s="5"/>
      <c r="V2012" s="5"/>
      <c r="W2012" s="5"/>
      <c r="X2012" s="5"/>
      <c r="Y2012" s="5"/>
      <c r="Z2012" s="5"/>
      <c r="AA2012" s="5"/>
      <c r="AB2012" s="5"/>
      <c r="AC2012" s="5"/>
      <c r="AD2012" s="5"/>
      <c r="AE2012" s="5"/>
      <c r="AF2012" s="5"/>
      <c r="AG2012" s="5"/>
      <c r="AH2012" s="5"/>
      <c r="AI2012" s="5"/>
    </row>
    <row r="2013" spans="1:35" s="84" customFormat="1" ht="0" hidden="1" customHeight="1" x14ac:dyDescent="0.2">
      <c r="A2013" s="5"/>
      <c r="H2013" s="5"/>
      <c r="I2013" s="5"/>
      <c r="J2013" s="5"/>
      <c r="K2013" s="5"/>
      <c r="L2013" s="5"/>
      <c r="M2013" s="5"/>
      <c r="N2013" s="5"/>
      <c r="O2013" s="5"/>
      <c r="P2013" s="5"/>
      <c r="Q2013" s="5"/>
      <c r="R2013" s="5"/>
      <c r="S2013" s="5"/>
      <c r="T2013" s="5"/>
      <c r="U2013" s="5"/>
      <c r="V2013" s="5"/>
      <c r="W2013" s="5"/>
      <c r="X2013" s="5"/>
      <c r="Y2013" s="5"/>
      <c r="Z2013" s="5"/>
      <c r="AA2013" s="5"/>
      <c r="AB2013" s="5"/>
      <c r="AC2013" s="5"/>
      <c r="AD2013" s="5"/>
      <c r="AE2013" s="5"/>
      <c r="AF2013" s="5"/>
      <c r="AG2013" s="5"/>
      <c r="AH2013" s="5"/>
      <c r="AI2013" s="5"/>
    </row>
    <row r="2014" spans="1:35" s="84" customFormat="1" ht="0" hidden="1" customHeight="1" x14ac:dyDescent="0.2">
      <c r="A2014" s="5"/>
      <c r="H2014" s="5"/>
      <c r="I2014" s="5"/>
      <c r="J2014" s="5"/>
      <c r="K2014" s="5"/>
      <c r="L2014" s="5"/>
      <c r="M2014" s="5"/>
      <c r="N2014" s="5"/>
      <c r="O2014" s="5"/>
      <c r="P2014" s="5"/>
      <c r="Q2014" s="5"/>
      <c r="R2014" s="5"/>
      <c r="S2014" s="5"/>
      <c r="T2014" s="5"/>
      <c r="U2014" s="5"/>
      <c r="V2014" s="5"/>
      <c r="W2014" s="5"/>
      <c r="X2014" s="5"/>
      <c r="Y2014" s="5"/>
      <c r="Z2014" s="5"/>
      <c r="AA2014" s="5"/>
      <c r="AB2014" s="5"/>
      <c r="AC2014" s="5"/>
      <c r="AD2014" s="5"/>
      <c r="AE2014" s="5"/>
      <c r="AF2014" s="5"/>
      <c r="AG2014" s="5"/>
      <c r="AH2014" s="5"/>
      <c r="AI2014" s="5"/>
    </row>
    <row r="2015" spans="1:35" s="84" customFormat="1" ht="0" hidden="1" customHeight="1" x14ac:dyDescent="0.2">
      <c r="A2015" s="5"/>
      <c r="H2015" s="5"/>
      <c r="I2015" s="5"/>
      <c r="J2015" s="5"/>
      <c r="K2015" s="5"/>
      <c r="L2015" s="5"/>
      <c r="M2015" s="5"/>
      <c r="N2015" s="5"/>
      <c r="O2015" s="5"/>
      <c r="P2015" s="5"/>
      <c r="Q2015" s="5"/>
      <c r="R2015" s="5"/>
      <c r="S2015" s="5"/>
      <c r="T2015" s="5"/>
      <c r="U2015" s="5"/>
      <c r="V2015" s="5"/>
      <c r="W2015" s="5"/>
      <c r="X2015" s="5"/>
      <c r="Y2015" s="5"/>
      <c r="Z2015" s="5"/>
      <c r="AA2015" s="5"/>
      <c r="AB2015" s="5"/>
      <c r="AC2015" s="5"/>
      <c r="AD2015" s="5"/>
      <c r="AE2015" s="5"/>
      <c r="AF2015" s="5"/>
      <c r="AG2015" s="5"/>
      <c r="AH2015" s="5"/>
      <c r="AI2015" s="5"/>
    </row>
    <row r="2016" spans="1:35" s="84" customFormat="1" ht="0" hidden="1" customHeight="1" x14ac:dyDescent="0.2">
      <c r="A2016" s="5"/>
      <c r="H2016" s="5"/>
      <c r="I2016" s="5"/>
      <c r="J2016" s="5"/>
      <c r="K2016" s="5"/>
      <c r="L2016" s="5"/>
      <c r="M2016" s="5"/>
      <c r="N2016" s="5"/>
      <c r="O2016" s="5"/>
      <c r="P2016" s="5"/>
      <c r="Q2016" s="5"/>
      <c r="R2016" s="5"/>
      <c r="S2016" s="5"/>
      <c r="T2016" s="5"/>
      <c r="U2016" s="5"/>
      <c r="V2016" s="5"/>
      <c r="W2016" s="5"/>
      <c r="X2016" s="5"/>
      <c r="Y2016" s="5"/>
      <c r="Z2016" s="5"/>
      <c r="AA2016" s="5"/>
      <c r="AB2016" s="5"/>
      <c r="AC2016" s="5"/>
      <c r="AD2016" s="5"/>
      <c r="AE2016" s="5"/>
      <c r="AF2016" s="5"/>
      <c r="AG2016" s="5"/>
      <c r="AH2016" s="5"/>
      <c r="AI2016" s="5"/>
    </row>
    <row r="2017" spans="1:35" s="84" customFormat="1" ht="0" hidden="1" customHeight="1" x14ac:dyDescent="0.2">
      <c r="A2017" s="5"/>
      <c r="H2017" s="5"/>
      <c r="I2017" s="5"/>
      <c r="J2017" s="5"/>
      <c r="K2017" s="5"/>
      <c r="L2017" s="5"/>
      <c r="M2017" s="5"/>
      <c r="N2017" s="5"/>
      <c r="O2017" s="5"/>
      <c r="P2017" s="5"/>
      <c r="Q2017" s="5"/>
      <c r="R2017" s="5"/>
      <c r="S2017" s="5"/>
      <c r="T2017" s="5"/>
      <c r="U2017" s="5"/>
      <c r="V2017" s="5"/>
      <c r="W2017" s="5"/>
      <c r="X2017" s="5"/>
      <c r="Y2017" s="5"/>
      <c r="Z2017" s="5"/>
      <c r="AA2017" s="5"/>
      <c r="AB2017" s="5"/>
      <c r="AC2017" s="5"/>
      <c r="AD2017" s="5"/>
      <c r="AE2017" s="5"/>
      <c r="AF2017" s="5"/>
      <c r="AG2017" s="5"/>
      <c r="AH2017" s="5"/>
      <c r="AI2017" s="5"/>
    </row>
    <row r="2018" spans="1:35" s="84" customFormat="1" ht="0" hidden="1" customHeight="1" x14ac:dyDescent="0.2">
      <c r="A2018" s="5"/>
      <c r="H2018" s="5"/>
      <c r="I2018" s="5"/>
      <c r="J2018" s="5"/>
      <c r="K2018" s="5"/>
      <c r="L2018" s="5"/>
      <c r="M2018" s="5"/>
      <c r="N2018" s="5"/>
      <c r="O2018" s="5"/>
      <c r="P2018" s="5"/>
      <c r="Q2018" s="5"/>
      <c r="R2018" s="5"/>
      <c r="S2018" s="5"/>
      <c r="T2018" s="5"/>
      <c r="U2018" s="5"/>
      <c r="V2018" s="5"/>
      <c r="W2018" s="5"/>
      <c r="X2018" s="5"/>
      <c r="Y2018" s="5"/>
      <c r="Z2018" s="5"/>
      <c r="AA2018" s="5"/>
      <c r="AB2018" s="5"/>
      <c r="AC2018" s="5"/>
      <c r="AD2018" s="5"/>
      <c r="AE2018" s="5"/>
      <c r="AF2018" s="5"/>
      <c r="AG2018" s="5"/>
      <c r="AH2018" s="5"/>
      <c r="AI2018" s="5"/>
    </row>
    <row r="2019" spans="1:35" s="84" customFormat="1" ht="0" hidden="1" customHeight="1" x14ac:dyDescent="0.2">
      <c r="A2019" s="5"/>
      <c r="H2019" s="5"/>
      <c r="I2019" s="5"/>
      <c r="J2019" s="5"/>
      <c r="K2019" s="5"/>
      <c r="L2019" s="5"/>
      <c r="M2019" s="5"/>
      <c r="N2019" s="5"/>
      <c r="O2019" s="5"/>
      <c r="P2019" s="5"/>
      <c r="Q2019" s="5"/>
      <c r="R2019" s="5"/>
      <c r="S2019" s="5"/>
      <c r="T2019" s="5"/>
      <c r="U2019" s="5"/>
      <c r="V2019" s="5"/>
      <c r="W2019" s="5"/>
      <c r="X2019" s="5"/>
      <c r="Y2019" s="5"/>
      <c r="Z2019" s="5"/>
      <c r="AA2019" s="5"/>
      <c r="AB2019" s="5"/>
      <c r="AC2019" s="5"/>
      <c r="AD2019" s="5"/>
      <c r="AE2019" s="5"/>
      <c r="AF2019" s="5"/>
      <c r="AG2019" s="5"/>
      <c r="AH2019" s="5"/>
      <c r="AI2019" s="5"/>
    </row>
    <row r="2020" spans="1:35" s="84" customFormat="1" ht="0" hidden="1" customHeight="1" x14ac:dyDescent="0.2">
      <c r="A2020" s="5"/>
      <c r="H2020" s="5"/>
      <c r="I2020" s="5"/>
      <c r="J2020" s="5"/>
      <c r="K2020" s="5"/>
      <c r="L2020" s="5"/>
      <c r="M2020" s="5"/>
      <c r="N2020" s="5"/>
      <c r="O2020" s="5"/>
      <c r="P2020" s="5"/>
      <c r="Q2020" s="5"/>
      <c r="R2020" s="5"/>
      <c r="S2020" s="5"/>
      <c r="T2020" s="5"/>
      <c r="U2020" s="5"/>
      <c r="V2020" s="5"/>
      <c r="W2020" s="5"/>
      <c r="X2020" s="5"/>
      <c r="Y2020" s="5"/>
      <c r="Z2020" s="5"/>
      <c r="AA2020" s="5"/>
      <c r="AB2020" s="5"/>
      <c r="AC2020" s="5"/>
      <c r="AD2020" s="5"/>
      <c r="AE2020" s="5"/>
      <c r="AF2020" s="5"/>
      <c r="AG2020" s="5"/>
      <c r="AH2020" s="5"/>
      <c r="AI2020" s="5"/>
    </row>
    <row r="2021" spans="1:35" s="84" customFormat="1" ht="0" hidden="1" customHeight="1" x14ac:dyDescent="0.2">
      <c r="A2021" s="5"/>
      <c r="H2021" s="5"/>
      <c r="I2021" s="5"/>
      <c r="J2021" s="5"/>
      <c r="K2021" s="5"/>
      <c r="L2021" s="5"/>
      <c r="M2021" s="5"/>
      <c r="N2021" s="5"/>
      <c r="O2021" s="5"/>
      <c r="P2021" s="5"/>
      <c r="Q2021" s="5"/>
      <c r="R2021" s="5"/>
      <c r="S2021" s="5"/>
      <c r="T2021" s="5"/>
      <c r="U2021" s="5"/>
      <c r="V2021" s="5"/>
      <c r="W2021" s="5"/>
      <c r="X2021" s="5"/>
      <c r="Y2021" s="5"/>
      <c r="Z2021" s="5"/>
      <c r="AA2021" s="5"/>
      <c r="AB2021" s="5"/>
      <c r="AC2021" s="5"/>
      <c r="AD2021" s="5"/>
      <c r="AE2021" s="5"/>
      <c r="AF2021" s="5"/>
      <c r="AG2021" s="5"/>
      <c r="AH2021" s="5"/>
      <c r="AI2021" s="5"/>
    </row>
    <row r="2022" spans="1:35" s="84" customFormat="1" ht="0" hidden="1" customHeight="1" x14ac:dyDescent="0.2">
      <c r="A2022" s="5"/>
      <c r="H2022" s="5"/>
      <c r="I2022" s="5"/>
      <c r="J2022" s="5"/>
      <c r="K2022" s="5"/>
      <c r="L2022" s="5"/>
      <c r="M2022" s="5"/>
      <c r="N2022" s="5"/>
      <c r="O2022" s="5"/>
      <c r="P2022" s="5"/>
      <c r="Q2022" s="5"/>
      <c r="R2022" s="5"/>
      <c r="S2022" s="5"/>
      <c r="T2022" s="5"/>
      <c r="U2022" s="5"/>
      <c r="V2022" s="5"/>
      <c r="W2022" s="5"/>
      <c r="X2022" s="5"/>
      <c r="Y2022" s="5"/>
      <c r="Z2022" s="5"/>
      <c r="AA2022" s="5"/>
      <c r="AB2022" s="5"/>
      <c r="AC2022" s="5"/>
      <c r="AD2022" s="5"/>
      <c r="AE2022" s="5"/>
      <c r="AF2022" s="5"/>
      <c r="AG2022" s="5"/>
      <c r="AH2022" s="5"/>
      <c r="AI2022" s="5"/>
    </row>
    <row r="2023" spans="1:35" s="84" customFormat="1" ht="0" hidden="1" customHeight="1" x14ac:dyDescent="0.2">
      <c r="A2023" s="5"/>
      <c r="H2023" s="5"/>
      <c r="I2023" s="5"/>
      <c r="J2023" s="5"/>
      <c r="K2023" s="5"/>
      <c r="L2023" s="5"/>
      <c r="M2023" s="5"/>
      <c r="N2023" s="5"/>
      <c r="O2023" s="5"/>
      <c r="P2023" s="5"/>
      <c r="Q2023" s="5"/>
      <c r="R2023" s="5"/>
      <c r="S2023" s="5"/>
      <c r="T2023" s="5"/>
      <c r="U2023" s="5"/>
      <c r="V2023" s="5"/>
      <c r="W2023" s="5"/>
      <c r="X2023" s="5"/>
      <c r="Y2023" s="5"/>
      <c r="Z2023" s="5"/>
      <c r="AA2023" s="5"/>
      <c r="AB2023" s="5"/>
      <c r="AC2023" s="5"/>
      <c r="AD2023" s="5"/>
      <c r="AE2023" s="5"/>
      <c r="AF2023" s="5"/>
      <c r="AG2023" s="5"/>
      <c r="AH2023" s="5"/>
      <c r="AI2023" s="5"/>
    </row>
    <row r="2024" spans="1:35" s="84" customFormat="1" ht="0" hidden="1" customHeight="1" x14ac:dyDescent="0.2">
      <c r="A2024" s="5"/>
      <c r="H2024" s="5"/>
      <c r="I2024" s="5"/>
      <c r="J2024" s="5"/>
      <c r="K2024" s="5"/>
      <c r="L2024" s="5"/>
      <c r="M2024" s="5"/>
      <c r="N2024" s="5"/>
      <c r="O2024" s="5"/>
      <c r="P2024" s="5"/>
      <c r="Q2024" s="5"/>
      <c r="R2024" s="5"/>
      <c r="S2024" s="5"/>
      <c r="T2024" s="5"/>
      <c r="U2024" s="5"/>
      <c r="V2024" s="5"/>
      <c r="W2024" s="5"/>
      <c r="X2024" s="5"/>
      <c r="Y2024" s="5"/>
      <c r="Z2024" s="5"/>
      <c r="AA2024" s="5"/>
      <c r="AB2024" s="5"/>
      <c r="AC2024" s="5"/>
      <c r="AD2024" s="5"/>
      <c r="AE2024" s="5"/>
      <c r="AF2024" s="5"/>
      <c r="AG2024" s="5"/>
      <c r="AH2024" s="5"/>
      <c r="AI2024" s="5"/>
    </row>
    <row r="2025" spans="1:35" s="84" customFormat="1" ht="0" hidden="1" customHeight="1" x14ac:dyDescent="0.2">
      <c r="A2025" s="5"/>
      <c r="H2025" s="5"/>
      <c r="I2025" s="5"/>
      <c r="J2025" s="5"/>
      <c r="K2025" s="5"/>
      <c r="L2025" s="5"/>
      <c r="M2025" s="5"/>
      <c r="N2025" s="5"/>
      <c r="O2025" s="5"/>
      <c r="P2025" s="5"/>
      <c r="Q2025" s="5"/>
      <c r="R2025" s="5"/>
      <c r="S2025" s="5"/>
      <c r="T2025" s="5"/>
      <c r="U2025" s="5"/>
      <c r="V2025" s="5"/>
      <c r="W2025" s="5"/>
      <c r="X2025" s="5"/>
      <c r="Y2025" s="5"/>
      <c r="Z2025" s="5"/>
      <c r="AA2025" s="5"/>
      <c r="AB2025" s="5"/>
      <c r="AC2025" s="5"/>
      <c r="AD2025" s="5"/>
      <c r="AE2025" s="5"/>
      <c r="AF2025" s="5"/>
      <c r="AG2025" s="5"/>
      <c r="AH2025" s="5"/>
      <c r="AI2025" s="5"/>
    </row>
    <row r="2026" spans="1:35" s="84" customFormat="1" ht="0" hidden="1" customHeight="1" x14ac:dyDescent="0.2">
      <c r="A2026" s="5"/>
      <c r="H2026" s="5"/>
      <c r="I2026" s="5"/>
      <c r="J2026" s="5"/>
      <c r="K2026" s="5"/>
      <c r="L2026" s="5"/>
      <c r="M2026" s="5"/>
      <c r="N2026" s="5"/>
      <c r="O2026" s="5"/>
      <c r="P2026" s="5"/>
      <c r="Q2026" s="5"/>
      <c r="R2026" s="5"/>
      <c r="S2026" s="5"/>
      <c r="T2026" s="5"/>
      <c r="U2026" s="5"/>
      <c r="V2026" s="5"/>
      <c r="W2026" s="5"/>
      <c r="X2026" s="5"/>
      <c r="Y2026" s="5"/>
      <c r="Z2026" s="5"/>
      <c r="AA2026" s="5"/>
      <c r="AB2026" s="5"/>
      <c r="AC2026" s="5"/>
      <c r="AD2026" s="5"/>
      <c r="AE2026" s="5"/>
      <c r="AF2026" s="5"/>
      <c r="AG2026" s="5"/>
      <c r="AH2026" s="5"/>
      <c r="AI2026" s="5"/>
    </row>
    <row r="2027" spans="1:35" s="84" customFormat="1" ht="0" hidden="1" customHeight="1" x14ac:dyDescent="0.2">
      <c r="A2027" s="5"/>
      <c r="H2027" s="5"/>
      <c r="I2027" s="5"/>
      <c r="J2027" s="5"/>
      <c r="K2027" s="5"/>
      <c r="L2027" s="5"/>
      <c r="M2027" s="5"/>
      <c r="N2027" s="5"/>
      <c r="O2027" s="5"/>
      <c r="P2027" s="5"/>
      <c r="Q2027" s="5"/>
      <c r="R2027" s="5"/>
      <c r="S2027" s="5"/>
      <c r="T2027" s="5"/>
      <c r="U2027" s="5"/>
      <c r="V2027" s="5"/>
      <c r="W2027" s="5"/>
      <c r="X2027" s="5"/>
      <c r="Y2027" s="5"/>
      <c r="Z2027" s="5"/>
      <c r="AA2027" s="5"/>
      <c r="AB2027" s="5"/>
      <c r="AC2027" s="5"/>
      <c r="AD2027" s="5"/>
      <c r="AE2027" s="5"/>
      <c r="AF2027" s="5"/>
      <c r="AG2027" s="5"/>
      <c r="AH2027" s="5"/>
      <c r="AI2027" s="5"/>
    </row>
    <row r="2028" spans="1:35" s="84" customFormat="1" ht="0" hidden="1" customHeight="1" x14ac:dyDescent="0.2">
      <c r="A2028" s="5"/>
      <c r="H2028" s="5"/>
      <c r="I2028" s="5"/>
      <c r="J2028" s="5"/>
      <c r="K2028" s="5"/>
      <c r="L2028" s="5"/>
      <c r="M2028" s="5"/>
      <c r="N2028" s="5"/>
      <c r="O2028" s="5"/>
      <c r="P2028" s="5"/>
      <c r="Q2028" s="5"/>
      <c r="R2028" s="5"/>
      <c r="S2028" s="5"/>
      <c r="T2028" s="5"/>
      <c r="U2028" s="5"/>
      <c r="V2028" s="5"/>
      <c r="W2028" s="5"/>
      <c r="X2028" s="5"/>
      <c r="Y2028" s="5"/>
      <c r="Z2028" s="5"/>
      <c r="AA2028" s="5"/>
      <c r="AB2028" s="5"/>
      <c r="AC2028" s="5"/>
      <c r="AD2028" s="5"/>
      <c r="AE2028" s="5"/>
      <c r="AF2028" s="5"/>
      <c r="AG2028" s="5"/>
      <c r="AH2028" s="5"/>
      <c r="AI2028" s="5"/>
    </row>
    <row r="2029" spans="1:35" s="84" customFormat="1" ht="0" hidden="1" customHeight="1" x14ac:dyDescent="0.2">
      <c r="A2029" s="5"/>
      <c r="H2029" s="5"/>
      <c r="I2029" s="5"/>
      <c r="J2029" s="5"/>
      <c r="K2029" s="5"/>
      <c r="L2029" s="5"/>
      <c r="M2029" s="5"/>
      <c r="N2029" s="5"/>
      <c r="O2029" s="5"/>
      <c r="P2029" s="5"/>
      <c r="Q2029" s="5"/>
      <c r="R2029" s="5"/>
      <c r="S2029" s="5"/>
      <c r="T2029" s="5"/>
      <c r="U2029" s="5"/>
      <c r="V2029" s="5"/>
      <c r="W2029" s="5"/>
      <c r="X2029" s="5"/>
      <c r="Y2029" s="5"/>
      <c r="Z2029" s="5"/>
      <c r="AA2029" s="5"/>
      <c r="AB2029" s="5"/>
      <c r="AC2029" s="5"/>
      <c r="AD2029" s="5"/>
      <c r="AE2029" s="5"/>
      <c r="AF2029" s="5"/>
      <c r="AG2029" s="5"/>
      <c r="AH2029" s="5"/>
      <c r="AI2029" s="5"/>
    </row>
    <row r="2030" spans="1:35" s="84" customFormat="1" ht="0" hidden="1" customHeight="1" x14ac:dyDescent="0.2">
      <c r="A2030" s="5"/>
      <c r="H2030" s="5"/>
      <c r="I2030" s="5"/>
      <c r="J2030" s="5"/>
      <c r="K2030" s="5"/>
      <c r="L2030" s="5"/>
      <c r="M2030" s="5"/>
      <c r="N2030" s="5"/>
      <c r="O2030" s="5"/>
      <c r="P2030" s="5"/>
      <c r="Q2030" s="5"/>
      <c r="R2030" s="5"/>
      <c r="S2030" s="5"/>
      <c r="T2030" s="5"/>
      <c r="U2030" s="5"/>
      <c r="V2030" s="5"/>
      <c r="W2030" s="5"/>
      <c r="X2030" s="5"/>
      <c r="Y2030" s="5"/>
      <c r="Z2030" s="5"/>
      <c r="AA2030" s="5"/>
      <c r="AB2030" s="5"/>
      <c r="AC2030" s="5"/>
      <c r="AD2030" s="5"/>
      <c r="AE2030" s="5"/>
      <c r="AF2030" s="5"/>
      <c r="AG2030" s="5"/>
      <c r="AH2030" s="5"/>
      <c r="AI2030" s="5"/>
    </row>
    <row r="2031" spans="1:35" s="84" customFormat="1" ht="0" hidden="1" customHeight="1" x14ac:dyDescent="0.2">
      <c r="A2031" s="5"/>
      <c r="H2031" s="5"/>
      <c r="I2031" s="5"/>
      <c r="J2031" s="5"/>
      <c r="K2031" s="5"/>
      <c r="L2031" s="5"/>
      <c r="M2031" s="5"/>
      <c r="N2031" s="5"/>
      <c r="O2031" s="5"/>
      <c r="P2031" s="5"/>
      <c r="Q2031" s="5"/>
      <c r="R2031" s="5"/>
      <c r="S2031" s="5"/>
      <c r="T2031" s="5"/>
      <c r="U2031" s="5"/>
      <c r="V2031" s="5"/>
      <c r="W2031" s="5"/>
      <c r="X2031" s="5"/>
      <c r="Y2031" s="5"/>
      <c r="Z2031" s="5"/>
      <c r="AA2031" s="5"/>
      <c r="AB2031" s="5"/>
      <c r="AC2031" s="5"/>
      <c r="AD2031" s="5"/>
      <c r="AE2031" s="5"/>
      <c r="AF2031" s="5"/>
      <c r="AG2031" s="5"/>
      <c r="AH2031" s="5"/>
      <c r="AI2031" s="5"/>
    </row>
    <row r="2032" spans="1:35" s="84" customFormat="1" ht="0" hidden="1" customHeight="1" x14ac:dyDescent="0.2">
      <c r="A2032" s="5"/>
      <c r="H2032" s="5"/>
      <c r="I2032" s="5"/>
      <c r="J2032" s="5"/>
      <c r="K2032" s="5"/>
      <c r="L2032" s="5"/>
      <c r="M2032" s="5"/>
      <c r="N2032" s="5"/>
      <c r="O2032" s="5"/>
      <c r="P2032" s="5"/>
      <c r="Q2032" s="5"/>
      <c r="R2032" s="5"/>
      <c r="S2032" s="5"/>
      <c r="T2032" s="5"/>
      <c r="U2032" s="5"/>
      <c r="V2032" s="5"/>
      <c r="W2032" s="5"/>
      <c r="X2032" s="5"/>
      <c r="Y2032" s="5"/>
      <c r="Z2032" s="5"/>
      <c r="AA2032" s="5"/>
      <c r="AB2032" s="5"/>
      <c r="AC2032" s="5"/>
      <c r="AD2032" s="5"/>
      <c r="AE2032" s="5"/>
      <c r="AF2032" s="5"/>
      <c r="AG2032" s="5"/>
      <c r="AH2032" s="5"/>
      <c r="AI2032" s="5"/>
    </row>
    <row r="2033" spans="1:35" s="84" customFormat="1" ht="0" hidden="1" customHeight="1" x14ac:dyDescent="0.2">
      <c r="A2033" s="5"/>
      <c r="H2033" s="5"/>
      <c r="I2033" s="5"/>
      <c r="J2033" s="5"/>
      <c r="K2033" s="5"/>
      <c r="L2033" s="5"/>
      <c r="M2033" s="5"/>
      <c r="N2033" s="5"/>
      <c r="O2033" s="5"/>
      <c r="P2033" s="5"/>
      <c r="Q2033" s="5"/>
      <c r="R2033" s="5"/>
      <c r="S2033" s="5"/>
      <c r="T2033" s="5"/>
      <c r="U2033" s="5"/>
      <c r="V2033" s="5"/>
      <c r="W2033" s="5"/>
      <c r="X2033" s="5"/>
      <c r="Y2033" s="5"/>
      <c r="Z2033" s="5"/>
      <c r="AA2033" s="5"/>
      <c r="AB2033" s="5"/>
      <c r="AC2033" s="5"/>
      <c r="AD2033" s="5"/>
      <c r="AE2033" s="5"/>
      <c r="AF2033" s="5"/>
      <c r="AG2033" s="5"/>
      <c r="AH2033" s="5"/>
      <c r="AI2033" s="5"/>
    </row>
    <row r="2034" spans="1:35" s="84" customFormat="1" ht="0" hidden="1" customHeight="1" x14ac:dyDescent="0.2">
      <c r="A2034" s="5"/>
      <c r="H2034" s="5"/>
      <c r="I2034" s="5"/>
      <c r="J2034" s="5"/>
      <c r="K2034" s="5"/>
      <c r="L2034" s="5"/>
      <c r="M2034" s="5"/>
      <c r="N2034" s="5"/>
      <c r="O2034" s="5"/>
      <c r="P2034" s="5"/>
      <c r="Q2034" s="5"/>
      <c r="R2034" s="5"/>
      <c r="S2034" s="5"/>
      <c r="T2034" s="5"/>
      <c r="U2034" s="5"/>
      <c r="V2034" s="5"/>
      <c r="W2034" s="5"/>
      <c r="X2034" s="5"/>
      <c r="Y2034" s="5"/>
      <c r="Z2034" s="5"/>
      <c r="AA2034" s="5"/>
      <c r="AB2034" s="5"/>
      <c r="AC2034" s="5"/>
      <c r="AD2034" s="5"/>
      <c r="AE2034" s="5"/>
      <c r="AF2034" s="5"/>
      <c r="AG2034" s="5"/>
      <c r="AH2034" s="5"/>
      <c r="AI2034" s="5"/>
    </row>
    <row r="2035" spans="1:35" s="84" customFormat="1" ht="0" hidden="1" customHeight="1" x14ac:dyDescent="0.2">
      <c r="A2035" s="5"/>
      <c r="H2035" s="5"/>
      <c r="I2035" s="5"/>
      <c r="J2035" s="5"/>
      <c r="K2035" s="5"/>
      <c r="L2035" s="5"/>
      <c r="M2035" s="5"/>
      <c r="N2035" s="5"/>
      <c r="O2035" s="5"/>
      <c r="P2035" s="5"/>
      <c r="Q2035" s="5"/>
      <c r="R2035" s="5"/>
      <c r="S2035" s="5"/>
      <c r="T2035" s="5"/>
      <c r="U2035" s="5"/>
      <c r="V2035" s="5"/>
      <c r="W2035" s="5"/>
      <c r="X2035" s="5"/>
      <c r="Y2035" s="5"/>
      <c r="Z2035" s="5"/>
      <c r="AA2035" s="5"/>
      <c r="AB2035" s="5"/>
      <c r="AC2035" s="5"/>
      <c r="AD2035" s="5"/>
      <c r="AE2035" s="5"/>
      <c r="AF2035" s="5"/>
      <c r="AG2035" s="5"/>
      <c r="AH2035" s="5"/>
      <c r="AI2035" s="5"/>
    </row>
    <row r="2036" spans="1:35" s="84" customFormat="1" ht="0" hidden="1" customHeight="1" x14ac:dyDescent="0.2">
      <c r="A2036" s="5"/>
      <c r="H2036" s="5"/>
      <c r="I2036" s="5"/>
      <c r="J2036" s="5"/>
      <c r="K2036" s="5"/>
      <c r="L2036" s="5"/>
      <c r="M2036" s="5"/>
      <c r="N2036" s="5"/>
      <c r="O2036" s="5"/>
      <c r="P2036" s="5"/>
      <c r="Q2036" s="5"/>
      <c r="R2036" s="5"/>
      <c r="S2036" s="5"/>
      <c r="T2036" s="5"/>
      <c r="U2036" s="5"/>
      <c r="V2036" s="5"/>
      <c r="W2036" s="5"/>
      <c r="X2036" s="5"/>
      <c r="Y2036" s="5"/>
      <c r="Z2036" s="5"/>
      <c r="AA2036" s="5"/>
      <c r="AB2036" s="5"/>
      <c r="AC2036" s="5"/>
      <c r="AD2036" s="5"/>
      <c r="AE2036" s="5"/>
      <c r="AF2036" s="5"/>
      <c r="AG2036" s="5"/>
      <c r="AH2036" s="5"/>
      <c r="AI2036" s="5"/>
    </row>
    <row r="2037" spans="1:35" s="84" customFormat="1" ht="0" hidden="1" customHeight="1" x14ac:dyDescent="0.2">
      <c r="A2037" s="5"/>
      <c r="H2037" s="5"/>
      <c r="I2037" s="5"/>
      <c r="J2037" s="5"/>
      <c r="K2037" s="5"/>
      <c r="L2037" s="5"/>
      <c r="M2037" s="5"/>
      <c r="N2037" s="5"/>
      <c r="O2037" s="5"/>
      <c r="P2037" s="5"/>
      <c r="Q2037" s="5"/>
      <c r="R2037" s="5"/>
      <c r="S2037" s="5"/>
      <c r="T2037" s="5"/>
      <c r="U2037" s="5"/>
      <c r="V2037" s="5"/>
      <c r="W2037" s="5"/>
      <c r="X2037" s="5"/>
      <c r="Y2037" s="5"/>
      <c r="Z2037" s="5"/>
      <c r="AA2037" s="5"/>
      <c r="AB2037" s="5"/>
      <c r="AC2037" s="5"/>
      <c r="AD2037" s="5"/>
      <c r="AE2037" s="5"/>
      <c r="AF2037" s="5"/>
      <c r="AG2037" s="5"/>
      <c r="AH2037" s="5"/>
      <c r="AI2037" s="5"/>
    </row>
    <row r="2038" spans="1:35" s="84" customFormat="1" ht="0" hidden="1" customHeight="1" x14ac:dyDescent="0.2">
      <c r="A2038" s="5"/>
      <c r="H2038" s="5"/>
      <c r="I2038" s="5"/>
      <c r="J2038" s="5"/>
      <c r="K2038" s="5"/>
      <c r="L2038" s="5"/>
      <c r="M2038" s="5"/>
      <c r="N2038" s="5"/>
      <c r="O2038" s="5"/>
      <c r="P2038" s="5"/>
      <c r="Q2038" s="5"/>
      <c r="R2038" s="5"/>
      <c r="S2038" s="5"/>
      <c r="T2038" s="5"/>
      <c r="U2038" s="5"/>
      <c r="V2038" s="5"/>
      <c r="W2038" s="5"/>
      <c r="X2038" s="5"/>
      <c r="Y2038" s="5"/>
      <c r="Z2038" s="5"/>
      <c r="AA2038" s="5"/>
      <c r="AB2038" s="5"/>
      <c r="AC2038" s="5"/>
      <c r="AD2038" s="5"/>
      <c r="AE2038" s="5"/>
      <c r="AF2038" s="5"/>
      <c r="AG2038" s="5"/>
      <c r="AH2038" s="5"/>
      <c r="AI2038" s="5"/>
    </row>
    <row r="2039" spans="1:35" s="84" customFormat="1" ht="0" hidden="1" customHeight="1" x14ac:dyDescent="0.2">
      <c r="A2039" s="5"/>
      <c r="H2039" s="5"/>
      <c r="I2039" s="5"/>
      <c r="J2039" s="5"/>
      <c r="K2039" s="5"/>
      <c r="L2039" s="5"/>
      <c r="M2039" s="5"/>
      <c r="N2039" s="5"/>
      <c r="O2039" s="5"/>
      <c r="P2039" s="5"/>
      <c r="Q2039" s="5"/>
      <c r="R2039" s="5"/>
      <c r="S2039" s="5"/>
      <c r="T2039" s="5"/>
      <c r="U2039" s="5"/>
      <c r="V2039" s="5"/>
      <c r="W2039" s="5"/>
      <c r="X2039" s="5"/>
      <c r="Y2039" s="5"/>
      <c r="Z2039" s="5"/>
      <c r="AA2039" s="5"/>
      <c r="AB2039" s="5"/>
      <c r="AC2039" s="5"/>
      <c r="AD2039" s="5"/>
      <c r="AE2039" s="5"/>
      <c r="AF2039" s="5"/>
      <c r="AG2039" s="5"/>
      <c r="AH2039" s="5"/>
      <c r="AI2039" s="5"/>
    </row>
    <row r="2040" spans="1:35" s="84" customFormat="1" ht="0" hidden="1" customHeight="1" x14ac:dyDescent="0.2">
      <c r="A2040" s="5"/>
      <c r="H2040" s="5"/>
      <c r="I2040" s="5"/>
      <c r="J2040" s="5"/>
      <c r="K2040" s="5"/>
      <c r="L2040" s="5"/>
      <c r="M2040" s="5"/>
      <c r="N2040" s="5"/>
      <c r="O2040" s="5"/>
      <c r="P2040" s="5"/>
      <c r="Q2040" s="5"/>
      <c r="R2040" s="5"/>
      <c r="S2040" s="5"/>
      <c r="T2040" s="5"/>
      <c r="U2040" s="5"/>
      <c r="V2040" s="5"/>
      <c r="W2040" s="5"/>
      <c r="X2040" s="5"/>
      <c r="Y2040" s="5"/>
      <c r="Z2040" s="5"/>
      <c r="AA2040" s="5"/>
      <c r="AB2040" s="5"/>
      <c r="AC2040" s="5"/>
      <c r="AD2040" s="5"/>
      <c r="AE2040" s="5"/>
      <c r="AF2040" s="5"/>
      <c r="AG2040" s="5"/>
      <c r="AH2040" s="5"/>
      <c r="AI2040" s="5"/>
    </row>
    <row r="2041" spans="1:35" s="84" customFormat="1" ht="0" hidden="1" customHeight="1" x14ac:dyDescent="0.2">
      <c r="A2041" s="5"/>
      <c r="H2041" s="5"/>
      <c r="I2041" s="5"/>
      <c r="J2041" s="5"/>
      <c r="K2041" s="5"/>
      <c r="L2041" s="5"/>
      <c r="M2041" s="5"/>
      <c r="N2041" s="5"/>
      <c r="O2041" s="5"/>
      <c r="P2041" s="5"/>
      <c r="Q2041" s="5"/>
      <c r="R2041" s="5"/>
      <c r="S2041" s="5"/>
      <c r="T2041" s="5"/>
      <c r="U2041" s="5"/>
      <c r="V2041" s="5"/>
      <c r="W2041" s="5"/>
      <c r="X2041" s="5"/>
      <c r="Y2041" s="5"/>
      <c r="Z2041" s="5"/>
      <c r="AA2041" s="5"/>
      <c r="AB2041" s="5"/>
      <c r="AC2041" s="5"/>
      <c r="AD2041" s="5"/>
      <c r="AE2041" s="5"/>
      <c r="AF2041" s="5"/>
      <c r="AG2041" s="5"/>
      <c r="AH2041" s="5"/>
      <c r="AI2041" s="5"/>
    </row>
    <row r="2042" spans="1:35" s="84" customFormat="1" ht="0" hidden="1" customHeight="1" x14ac:dyDescent="0.2">
      <c r="A2042" s="5"/>
      <c r="H2042" s="5"/>
      <c r="I2042" s="5"/>
      <c r="J2042" s="5"/>
      <c r="K2042" s="5"/>
      <c r="L2042" s="5"/>
      <c r="M2042" s="5"/>
      <c r="N2042" s="5"/>
      <c r="O2042" s="5"/>
      <c r="P2042" s="5"/>
      <c r="Q2042" s="5"/>
      <c r="R2042" s="5"/>
      <c r="S2042" s="5"/>
      <c r="T2042" s="5"/>
      <c r="U2042" s="5"/>
      <c r="V2042" s="5"/>
      <c r="W2042" s="5"/>
      <c r="X2042" s="5"/>
      <c r="Y2042" s="5"/>
      <c r="Z2042" s="5"/>
      <c r="AA2042" s="5"/>
      <c r="AB2042" s="5"/>
      <c r="AC2042" s="5"/>
      <c r="AD2042" s="5"/>
      <c r="AE2042" s="5"/>
      <c r="AF2042" s="5"/>
      <c r="AG2042" s="5"/>
      <c r="AH2042" s="5"/>
      <c r="AI2042" s="5"/>
    </row>
    <row r="2043" spans="1:35" s="84" customFormat="1" ht="0" hidden="1" customHeight="1" x14ac:dyDescent="0.2">
      <c r="A2043" s="5"/>
      <c r="H2043" s="5"/>
      <c r="I2043" s="5"/>
      <c r="J2043" s="5"/>
      <c r="K2043" s="5"/>
      <c r="L2043" s="5"/>
      <c r="M2043" s="5"/>
      <c r="N2043" s="5"/>
      <c r="O2043" s="5"/>
      <c r="P2043" s="5"/>
      <c r="Q2043" s="5"/>
      <c r="R2043" s="5"/>
      <c r="S2043" s="5"/>
      <c r="T2043" s="5"/>
      <c r="U2043" s="5"/>
      <c r="V2043" s="5"/>
      <c r="W2043" s="5"/>
      <c r="X2043" s="5"/>
      <c r="Y2043" s="5"/>
      <c r="Z2043" s="5"/>
      <c r="AA2043" s="5"/>
      <c r="AB2043" s="5"/>
      <c r="AC2043" s="5"/>
      <c r="AD2043" s="5"/>
      <c r="AE2043" s="5"/>
      <c r="AF2043" s="5"/>
      <c r="AG2043" s="5"/>
      <c r="AH2043" s="5"/>
      <c r="AI2043" s="5"/>
    </row>
    <row r="2044" spans="1:35" s="84" customFormat="1" ht="0" hidden="1" customHeight="1" x14ac:dyDescent="0.2">
      <c r="A2044" s="5"/>
      <c r="H2044" s="5"/>
      <c r="I2044" s="5"/>
      <c r="J2044" s="5"/>
      <c r="K2044" s="5"/>
      <c r="L2044" s="5"/>
      <c r="M2044" s="5"/>
      <c r="N2044" s="5"/>
      <c r="O2044" s="5"/>
      <c r="P2044" s="5"/>
      <c r="Q2044" s="5"/>
      <c r="R2044" s="5"/>
      <c r="S2044" s="5"/>
      <c r="T2044" s="5"/>
      <c r="U2044" s="5"/>
      <c r="V2044" s="5"/>
      <c r="W2044" s="5"/>
      <c r="X2044" s="5"/>
      <c r="Y2044" s="5"/>
      <c r="Z2044" s="5"/>
      <c r="AA2044" s="5"/>
      <c r="AB2044" s="5"/>
      <c r="AC2044" s="5"/>
      <c r="AD2044" s="5"/>
      <c r="AE2044" s="5"/>
      <c r="AF2044" s="5"/>
      <c r="AG2044" s="5"/>
      <c r="AH2044" s="5"/>
      <c r="AI2044" s="5"/>
    </row>
    <row r="2045" spans="1:35" s="84" customFormat="1" ht="0" hidden="1" customHeight="1" x14ac:dyDescent="0.2">
      <c r="A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5"/>
      <c r="AG2045" s="5"/>
      <c r="AH2045" s="5"/>
      <c r="AI2045" s="5"/>
    </row>
    <row r="2046" spans="1:35" s="84" customFormat="1" ht="0" hidden="1" customHeight="1" x14ac:dyDescent="0.2">
      <c r="A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5"/>
      <c r="AG2046" s="5"/>
      <c r="AH2046" s="5"/>
      <c r="AI2046" s="5"/>
    </row>
    <row r="2047" spans="1:35" s="84" customFormat="1" ht="0" hidden="1" customHeight="1" x14ac:dyDescent="0.2">
      <c r="A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5"/>
      <c r="AG2047" s="5"/>
      <c r="AH2047" s="5"/>
      <c r="AI2047" s="5"/>
    </row>
    <row r="2048" spans="1:35" s="84" customFormat="1" ht="0" hidden="1" customHeight="1" x14ac:dyDescent="0.2">
      <c r="A2048" s="5"/>
      <c r="H2048" s="5"/>
      <c r="I2048" s="5"/>
      <c r="J2048" s="5"/>
      <c r="K2048" s="5"/>
      <c r="L2048" s="5"/>
      <c r="M2048" s="5"/>
      <c r="N2048" s="5"/>
      <c r="O2048" s="5"/>
      <c r="P2048" s="5"/>
      <c r="Q2048" s="5"/>
      <c r="R2048" s="5"/>
      <c r="S2048" s="5"/>
      <c r="T2048" s="5"/>
      <c r="U2048" s="5"/>
      <c r="V2048" s="5"/>
      <c r="W2048" s="5"/>
      <c r="X2048" s="5"/>
      <c r="Y2048" s="5"/>
      <c r="Z2048" s="5"/>
      <c r="AA2048" s="5"/>
      <c r="AB2048" s="5"/>
      <c r="AC2048" s="5"/>
      <c r="AD2048" s="5"/>
      <c r="AE2048" s="5"/>
      <c r="AF2048" s="5"/>
      <c r="AG2048" s="5"/>
      <c r="AH2048" s="5"/>
      <c r="AI2048" s="5"/>
    </row>
    <row r="2049" spans="1:35" s="84" customFormat="1" ht="0" hidden="1" customHeight="1" x14ac:dyDescent="0.2">
      <c r="A2049" s="5"/>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5"/>
      <c r="AG2049" s="5"/>
      <c r="AH2049" s="5"/>
      <c r="AI2049" s="5"/>
    </row>
    <row r="2050" spans="1:35" s="84" customFormat="1" ht="0" hidden="1" customHeight="1" x14ac:dyDescent="0.2">
      <c r="A2050" s="5"/>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5"/>
      <c r="AG2050" s="5"/>
      <c r="AH2050" s="5"/>
      <c r="AI2050" s="5"/>
    </row>
    <row r="2051" spans="1:35" s="84" customFormat="1" ht="0" hidden="1" customHeight="1" x14ac:dyDescent="0.2">
      <c r="A2051" s="5"/>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5"/>
      <c r="AG2051" s="5"/>
      <c r="AH2051" s="5"/>
      <c r="AI2051" s="5"/>
    </row>
    <row r="2052" spans="1:35" s="84" customFormat="1" ht="0" hidden="1" customHeight="1" x14ac:dyDescent="0.2">
      <c r="A2052" s="5"/>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5"/>
      <c r="AG2052" s="5"/>
      <c r="AH2052" s="5"/>
      <c r="AI2052" s="5"/>
    </row>
    <row r="2053" spans="1:35" s="84" customFormat="1" ht="0" hidden="1" customHeight="1" x14ac:dyDescent="0.2">
      <c r="A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5"/>
      <c r="AG2053" s="5"/>
      <c r="AH2053" s="5"/>
      <c r="AI2053" s="5"/>
    </row>
    <row r="2054" spans="1:35" s="84" customFormat="1" ht="0" hidden="1" customHeight="1" x14ac:dyDescent="0.2">
      <c r="A2054" s="5"/>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5"/>
      <c r="AG2054" s="5"/>
      <c r="AH2054" s="5"/>
      <c r="AI2054" s="5"/>
    </row>
    <row r="2055" spans="1:35" s="84" customFormat="1" ht="0" hidden="1" customHeight="1" x14ac:dyDescent="0.2">
      <c r="A2055" s="5"/>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5"/>
      <c r="AG2055" s="5"/>
      <c r="AH2055" s="5"/>
      <c r="AI2055" s="5"/>
    </row>
    <row r="2056" spans="1:35" s="84" customFormat="1" ht="0" hidden="1" customHeight="1" x14ac:dyDescent="0.2">
      <c r="A2056" s="5"/>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5"/>
      <c r="AG2056" s="5"/>
      <c r="AH2056" s="5"/>
      <c r="AI2056" s="5"/>
    </row>
    <row r="2057" spans="1:35" s="84" customFormat="1" ht="0" hidden="1" customHeight="1" x14ac:dyDescent="0.2">
      <c r="A2057" s="5"/>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5"/>
      <c r="AG2057" s="5"/>
      <c r="AH2057" s="5"/>
      <c r="AI2057" s="5"/>
    </row>
    <row r="2058" spans="1:35" s="84" customFormat="1" ht="0" hidden="1" customHeight="1" x14ac:dyDescent="0.2">
      <c r="A2058" s="5"/>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5"/>
      <c r="AG2058" s="5"/>
      <c r="AH2058" s="5"/>
      <c r="AI2058" s="5"/>
    </row>
    <row r="2059" spans="1:35" s="84" customFormat="1" ht="0" hidden="1" customHeight="1" x14ac:dyDescent="0.2">
      <c r="A2059" s="5"/>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5"/>
      <c r="AG2059" s="5"/>
      <c r="AH2059" s="5"/>
      <c r="AI2059" s="5"/>
    </row>
    <row r="2060" spans="1:35" s="84" customFormat="1" ht="0" hidden="1" customHeight="1" x14ac:dyDescent="0.2">
      <c r="A2060" s="5"/>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5"/>
      <c r="AG2060" s="5"/>
      <c r="AH2060" s="5"/>
      <c r="AI2060" s="5"/>
    </row>
    <row r="2061" spans="1:35" s="84" customFormat="1" ht="0" hidden="1" customHeight="1" x14ac:dyDescent="0.2">
      <c r="A2061" s="5"/>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5"/>
      <c r="AG2061" s="5"/>
      <c r="AH2061" s="5"/>
      <c r="AI2061" s="5"/>
    </row>
    <row r="2062" spans="1:35" s="84" customFormat="1" ht="0" hidden="1" customHeight="1" x14ac:dyDescent="0.2">
      <c r="A2062" s="5"/>
      <c r="H2062" s="5"/>
      <c r="I2062" s="5"/>
      <c r="J2062" s="5"/>
      <c r="K2062" s="5"/>
      <c r="L2062" s="5"/>
      <c r="M2062" s="5"/>
      <c r="N2062" s="5"/>
      <c r="O2062" s="5"/>
      <c r="P2062" s="5"/>
      <c r="Q2062" s="5"/>
      <c r="R2062" s="5"/>
      <c r="S2062" s="5"/>
      <c r="T2062" s="5"/>
      <c r="U2062" s="5"/>
      <c r="V2062" s="5"/>
      <c r="W2062" s="5"/>
      <c r="X2062" s="5"/>
      <c r="Y2062" s="5"/>
      <c r="Z2062" s="5"/>
      <c r="AA2062" s="5"/>
      <c r="AB2062" s="5"/>
      <c r="AC2062" s="5"/>
      <c r="AD2062" s="5"/>
      <c r="AE2062" s="5"/>
      <c r="AF2062" s="5"/>
      <c r="AG2062" s="5"/>
      <c r="AH2062" s="5"/>
      <c r="AI2062" s="5"/>
    </row>
    <row r="2063" spans="1:35" s="84" customFormat="1" ht="0" hidden="1" customHeight="1" x14ac:dyDescent="0.2">
      <c r="A2063" s="5"/>
      <c r="H2063" s="5"/>
      <c r="I2063" s="5"/>
      <c r="J2063" s="5"/>
      <c r="K2063" s="5"/>
      <c r="L2063" s="5"/>
      <c r="M2063" s="5"/>
      <c r="N2063" s="5"/>
      <c r="O2063" s="5"/>
      <c r="P2063" s="5"/>
      <c r="Q2063" s="5"/>
      <c r="R2063" s="5"/>
      <c r="S2063" s="5"/>
      <c r="T2063" s="5"/>
      <c r="U2063" s="5"/>
      <c r="V2063" s="5"/>
      <c r="W2063" s="5"/>
      <c r="X2063" s="5"/>
      <c r="Y2063" s="5"/>
      <c r="Z2063" s="5"/>
      <c r="AA2063" s="5"/>
      <c r="AB2063" s="5"/>
      <c r="AC2063" s="5"/>
      <c r="AD2063" s="5"/>
      <c r="AE2063" s="5"/>
      <c r="AF2063" s="5"/>
      <c r="AG2063" s="5"/>
      <c r="AH2063" s="5"/>
      <c r="AI2063" s="5"/>
    </row>
    <row r="2064" spans="1:35" s="84" customFormat="1" ht="0" hidden="1" customHeight="1" x14ac:dyDescent="0.2">
      <c r="A2064" s="5"/>
      <c r="H2064" s="5"/>
      <c r="I2064" s="5"/>
      <c r="J2064" s="5"/>
      <c r="K2064" s="5"/>
      <c r="L2064" s="5"/>
      <c r="M2064" s="5"/>
      <c r="N2064" s="5"/>
      <c r="O2064" s="5"/>
      <c r="P2064" s="5"/>
      <c r="Q2064" s="5"/>
      <c r="R2064" s="5"/>
      <c r="S2064" s="5"/>
      <c r="T2064" s="5"/>
      <c r="U2064" s="5"/>
      <c r="V2064" s="5"/>
      <c r="W2064" s="5"/>
      <c r="X2064" s="5"/>
      <c r="Y2064" s="5"/>
      <c r="Z2064" s="5"/>
      <c r="AA2064" s="5"/>
      <c r="AB2064" s="5"/>
      <c r="AC2064" s="5"/>
      <c r="AD2064" s="5"/>
      <c r="AE2064" s="5"/>
      <c r="AF2064" s="5"/>
      <c r="AG2064" s="5"/>
      <c r="AH2064" s="5"/>
      <c r="AI2064" s="5"/>
    </row>
    <row r="2065" spans="1:35" s="84" customFormat="1" ht="0" hidden="1" customHeight="1" x14ac:dyDescent="0.2">
      <c r="A2065" s="5"/>
      <c r="H2065" s="5"/>
      <c r="I2065" s="5"/>
      <c r="J2065" s="5"/>
      <c r="K2065" s="5"/>
      <c r="L2065" s="5"/>
      <c r="M2065" s="5"/>
      <c r="N2065" s="5"/>
      <c r="O2065" s="5"/>
      <c r="P2065" s="5"/>
      <c r="Q2065" s="5"/>
      <c r="R2065" s="5"/>
      <c r="S2065" s="5"/>
      <c r="T2065" s="5"/>
      <c r="U2065" s="5"/>
      <c r="V2065" s="5"/>
      <c r="W2065" s="5"/>
      <c r="X2065" s="5"/>
      <c r="Y2065" s="5"/>
      <c r="Z2065" s="5"/>
      <c r="AA2065" s="5"/>
      <c r="AB2065" s="5"/>
      <c r="AC2065" s="5"/>
      <c r="AD2065" s="5"/>
      <c r="AE2065" s="5"/>
      <c r="AF2065" s="5"/>
      <c r="AG2065" s="5"/>
      <c r="AH2065" s="5"/>
      <c r="AI2065" s="5"/>
    </row>
    <row r="2066" spans="1:35" s="84" customFormat="1" ht="0" hidden="1" customHeight="1" x14ac:dyDescent="0.2">
      <c r="A2066" s="5"/>
      <c r="H2066" s="5"/>
      <c r="I2066" s="5"/>
      <c r="J2066" s="5"/>
      <c r="K2066" s="5"/>
      <c r="L2066" s="5"/>
      <c r="M2066" s="5"/>
      <c r="N2066" s="5"/>
      <c r="O2066" s="5"/>
      <c r="P2066" s="5"/>
      <c r="Q2066" s="5"/>
      <c r="R2066" s="5"/>
      <c r="S2066" s="5"/>
      <c r="T2066" s="5"/>
      <c r="U2066" s="5"/>
      <c r="V2066" s="5"/>
      <c r="W2066" s="5"/>
      <c r="X2066" s="5"/>
      <c r="Y2066" s="5"/>
      <c r="Z2066" s="5"/>
      <c r="AA2066" s="5"/>
      <c r="AB2066" s="5"/>
      <c r="AC2066" s="5"/>
      <c r="AD2066" s="5"/>
      <c r="AE2066" s="5"/>
      <c r="AF2066" s="5"/>
      <c r="AG2066" s="5"/>
      <c r="AH2066" s="5"/>
      <c r="AI2066" s="5"/>
    </row>
    <row r="2067" spans="1:35" s="84" customFormat="1" ht="0" hidden="1" customHeight="1" x14ac:dyDescent="0.2">
      <c r="A2067" s="5"/>
      <c r="H2067" s="5"/>
      <c r="I2067" s="5"/>
      <c r="J2067" s="5"/>
      <c r="K2067" s="5"/>
      <c r="L2067" s="5"/>
      <c r="M2067" s="5"/>
      <c r="N2067" s="5"/>
      <c r="O2067" s="5"/>
      <c r="P2067" s="5"/>
      <c r="Q2067" s="5"/>
      <c r="R2067" s="5"/>
      <c r="S2067" s="5"/>
      <c r="T2067" s="5"/>
      <c r="U2067" s="5"/>
      <c r="V2067" s="5"/>
      <c r="W2067" s="5"/>
      <c r="X2067" s="5"/>
      <c r="Y2067" s="5"/>
      <c r="Z2067" s="5"/>
      <c r="AA2067" s="5"/>
      <c r="AB2067" s="5"/>
      <c r="AC2067" s="5"/>
      <c r="AD2067" s="5"/>
      <c r="AE2067" s="5"/>
      <c r="AF2067" s="5"/>
      <c r="AG2067" s="5"/>
      <c r="AH2067" s="5"/>
      <c r="AI2067" s="5"/>
    </row>
    <row r="2068" spans="1:35" s="84" customFormat="1" ht="0" hidden="1" customHeight="1" x14ac:dyDescent="0.2">
      <c r="A2068" s="5"/>
      <c r="H2068" s="5"/>
      <c r="I2068" s="5"/>
      <c r="J2068" s="5"/>
      <c r="K2068" s="5"/>
      <c r="L2068" s="5"/>
      <c r="M2068" s="5"/>
      <c r="N2068" s="5"/>
      <c r="O2068" s="5"/>
      <c r="P2068" s="5"/>
      <c r="Q2068" s="5"/>
      <c r="R2068" s="5"/>
      <c r="S2068" s="5"/>
      <c r="T2068" s="5"/>
      <c r="U2068" s="5"/>
      <c r="V2068" s="5"/>
      <c r="W2068" s="5"/>
      <c r="X2068" s="5"/>
      <c r="Y2068" s="5"/>
      <c r="Z2068" s="5"/>
      <c r="AA2068" s="5"/>
      <c r="AB2068" s="5"/>
      <c r="AC2068" s="5"/>
      <c r="AD2068" s="5"/>
      <c r="AE2068" s="5"/>
      <c r="AF2068" s="5"/>
      <c r="AG2068" s="5"/>
      <c r="AH2068" s="5"/>
      <c r="AI2068" s="5"/>
    </row>
    <row r="2069" spans="1:35" s="84" customFormat="1" ht="0" hidden="1" customHeight="1" x14ac:dyDescent="0.2">
      <c r="A2069" s="5"/>
      <c r="H2069" s="5"/>
      <c r="I2069" s="5"/>
      <c r="J2069" s="5"/>
      <c r="K2069" s="5"/>
      <c r="L2069" s="5"/>
      <c r="M2069" s="5"/>
      <c r="N2069" s="5"/>
      <c r="O2069" s="5"/>
      <c r="P2069" s="5"/>
      <c r="Q2069" s="5"/>
      <c r="R2069" s="5"/>
      <c r="S2069" s="5"/>
      <c r="T2069" s="5"/>
      <c r="U2069" s="5"/>
      <c r="V2069" s="5"/>
      <c r="W2069" s="5"/>
      <c r="X2069" s="5"/>
      <c r="Y2069" s="5"/>
      <c r="Z2069" s="5"/>
      <c r="AA2069" s="5"/>
      <c r="AB2069" s="5"/>
      <c r="AC2069" s="5"/>
      <c r="AD2069" s="5"/>
      <c r="AE2069" s="5"/>
      <c r="AF2069" s="5"/>
      <c r="AG2069" s="5"/>
      <c r="AH2069" s="5"/>
      <c r="AI2069" s="5"/>
    </row>
    <row r="2070" spans="1:35" s="84" customFormat="1" ht="0" hidden="1" customHeight="1" x14ac:dyDescent="0.2">
      <c r="A2070" s="5"/>
      <c r="H2070" s="5"/>
      <c r="I2070" s="5"/>
      <c r="J2070" s="5"/>
      <c r="K2070" s="5"/>
      <c r="L2070" s="5"/>
      <c r="M2070" s="5"/>
      <c r="N2070" s="5"/>
      <c r="O2070" s="5"/>
      <c r="P2070" s="5"/>
      <c r="Q2070" s="5"/>
      <c r="R2070" s="5"/>
      <c r="S2070" s="5"/>
      <c r="T2070" s="5"/>
      <c r="U2070" s="5"/>
      <c r="V2070" s="5"/>
      <c r="W2070" s="5"/>
      <c r="X2070" s="5"/>
      <c r="Y2070" s="5"/>
      <c r="Z2070" s="5"/>
      <c r="AA2070" s="5"/>
      <c r="AB2070" s="5"/>
      <c r="AC2070" s="5"/>
      <c r="AD2070" s="5"/>
      <c r="AE2070" s="5"/>
      <c r="AF2070" s="5"/>
      <c r="AG2070" s="5"/>
      <c r="AH2070" s="5"/>
      <c r="AI2070" s="5"/>
    </row>
    <row r="2071" spans="1:35" s="84" customFormat="1" ht="0" hidden="1" customHeight="1" x14ac:dyDescent="0.2">
      <c r="A2071" s="5"/>
      <c r="H2071" s="5"/>
      <c r="I2071" s="5"/>
      <c r="J2071" s="5"/>
      <c r="K2071" s="5"/>
      <c r="L2071" s="5"/>
      <c r="M2071" s="5"/>
      <c r="N2071" s="5"/>
      <c r="O2071" s="5"/>
      <c r="P2071" s="5"/>
      <c r="Q2071" s="5"/>
      <c r="R2071" s="5"/>
      <c r="S2071" s="5"/>
      <c r="T2071" s="5"/>
      <c r="U2071" s="5"/>
      <c r="V2071" s="5"/>
      <c r="W2071" s="5"/>
      <c r="X2071" s="5"/>
      <c r="Y2071" s="5"/>
      <c r="Z2071" s="5"/>
      <c r="AA2071" s="5"/>
      <c r="AB2071" s="5"/>
      <c r="AC2071" s="5"/>
      <c r="AD2071" s="5"/>
      <c r="AE2071" s="5"/>
      <c r="AF2071" s="5"/>
      <c r="AG2071" s="5"/>
      <c r="AH2071" s="5"/>
      <c r="AI2071" s="5"/>
    </row>
    <row r="2072" spans="1:35" s="84" customFormat="1" ht="0" hidden="1" customHeight="1" x14ac:dyDescent="0.2">
      <c r="A2072" s="5"/>
      <c r="H2072" s="5"/>
      <c r="I2072" s="5"/>
      <c r="J2072" s="5"/>
      <c r="K2072" s="5"/>
      <c r="L2072" s="5"/>
      <c r="M2072" s="5"/>
      <c r="N2072" s="5"/>
      <c r="O2072" s="5"/>
      <c r="P2072" s="5"/>
      <c r="Q2072" s="5"/>
      <c r="R2072" s="5"/>
      <c r="S2072" s="5"/>
      <c r="T2072" s="5"/>
      <c r="U2072" s="5"/>
      <c r="V2072" s="5"/>
      <c r="W2072" s="5"/>
      <c r="X2072" s="5"/>
      <c r="Y2072" s="5"/>
      <c r="Z2072" s="5"/>
      <c r="AA2072" s="5"/>
      <c r="AB2072" s="5"/>
      <c r="AC2072" s="5"/>
      <c r="AD2072" s="5"/>
      <c r="AE2072" s="5"/>
      <c r="AF2072" s="5"/>
      <c r="AG2072" s="5"/>
      <c r="AH2072" s="5"/>
      <c r="AI2072" s="5"/>
    </row>
    <row r="2073" spans="1:35" s="84" customFormat="1" ht="0" hidden="1" customHeight="1" x14ac:dyDescent="0.2">
      <c r="A2073" s="5"/>
      <c r="H2073" s="5"/>
      <c r="I2073" s="5"/>
      <c r="J2073" s="5"/>
      <c r="K2073" s="5"/>
      <c r="L2073" s="5"/>
      <c r="M2073" s="5"/>
      <c r="N2073" s="5"/>
      <c r="O2073" s="5"/>
      <c r="P2073" s="5"/>
      <c r="Q2073" s="5"/>
      <c r="R2073" s="5"/>
      <c r="S2073" s="5"/>
      <c r="T2073" s="5"/>
      <c r="U2073" s="5"/>
      <c r="V2073" s="5"/>
      <c r="W2073" s="5"/>
      <c r="X2073" s="5"/>
      <c r="Y2073" s="5"/>
      <c r="Z2073" s="5"/>
      <c r="AA2073" s="5"/>
      <c r="AB2073" s="5"/>
      <c r="AC2073" s="5"/>
      <c r="AD2073" s="5"/>
      <c r="AE2073" s="5"/>
      <c r="AF2073" s="5"/>
      <c r="AG2073" s="5"/>
      <c r="AH2073" s="5"/>
      <c r="AI2073" s="5"/>
    </row>
    <row r="2074" spans="1:35" s="84" customFormat="1" ht="0" hidden="1" customHeight="1" x14ac:dyDescent="0.2">
      <c r="A2074" s="5"/>
      <c r="H2074" s="5"/>
      <c r="I2074" s="5"/>
      <c r="J2074" s="5"/>
      <c r="K2074" s="5"/>
      <c r="L2074" s="5"/>
      <c r="M2074" s="5"/>
      <c r="N2074" s="5"/>
      <c r="O2074" s="5"/>
      <c r="P2074" s="5"/>
      <c r="Q2074" s="5"/>
      <c r="R2074" s="5"/>
      <c r="S2074" s="5"/>
      <c r="T2074" s="5"/>
      <c r="U2074" s="5"/>
      <c r="V2074" s="5"/>
      <c r="W2074" s="5"/>
      <c r="X2074" s="5"/>
      <c r="Y2074" s="5"/>
      <c r="Z2074" s="5"/>
      <c r="AA2074" s="5"/>
      <c r="AB2074" s="5"/>
      <c r="AC2074" s="5"/>
      <c r="AD2074" s="5"/>
      <c r="AE2074" s="5"/>
      <c r="AF2074" s="5"/>
      <c r="AG2074" s="5"/>
      <c r="AH2074" s="5"/>
      <c r="AI2074" s="5"/>
    </row>
    <row r="2075" spans="1:35" s="84" customFormat="1" ht="0" hidden="1" customHeight="1" x14ac:dyDescent="0.2">
      <c r="A2075" s="5"/>
      <c r="H2075" s="5"/>
      <c r="I2075" s="5"/>
      <c r="J2075" s="5"/>
      <c r="K2075" s="5"/>
      <c r="L2075" s="5"/>
      <c r="M2075" s="5"/>
      <c r="N2075" s="5"/>
      <c r="O2075" s="5"/>
      <c r="P2075" s="5"/>
      <c r="Q2075" s="5"/>
      <c r="R2075" s="5"/>
      <c r="S2075" s="5"/>
      <c r="T2075" s="5"/>
      <c r="U2075" s="5"/>
      <c r="V2075" s="5"/>
      <c r="W2075" s="5"/>
      <c r="X2075" s="5"/>
      <c r="Y2075" s="5"/>
      <c r="Z2075" s="5"/>
      <c r="AA2075" s="5"/>
      <c r="AB2075" s="5"/>
      <c r="AC2075" s="5"/>
      <c r="AD2075" s="5"/>
      <c r="AE2075" s="5"/>
      <c r="AF2075" s="5"/>
      <c r="AG2075" s="5"/>
      <c r="AH2075" s="5"/>
      <c r="AI2075" s="5"/>
    </row>
    <row r="2076" spans="1:35" s="84" customFormat="1" ht="0" hidden="1" customHeight="1" x14ac:dyDescent="0.2">
      <c r="A2076" s="5"/>
      <c r="H2076" s="5"/>
      <c r="I2076" s="5"/>
      <c r="J2076" s="5"/>
      <c r="K2076" s="5"/>
      <c r="L2076" s="5"/>
      <c r="M2076" s="5"/>
      <c r="N2076" s="5"/>
      <c r="O2076" s="5"/>
      <c r="P2076" s="5"/>
      <c r="Q2076" s="5"/>
      <c r="R2076" s="5"/>
      <c r="S2076" s="5"/>
      <c r="T2076" s="5"/>
      <c r="U2076" s="5"/>
      <c r="V2076" s="5"/>
      <c r="W2076" s="5"/>
      <c r="X2076" s="5"/>
      <c r="Y2076" s="5"/>
      <c r="Z2076" s="5"/>
      <c r="AA2076" s="5"/>
      <c r="AB2076" s="5"/>
      <c r="AC2076" s="5"/>
      <c r="AD2076" s="5"/>
      <c r="AE2076" s="5"/>
      <c r="AF2076" s="5"/>
      <c r="AG2076" s="5"/>
      <c r="AH2076" s="5"/>
      <c r="AI2076" s="5"/>
    </row>
    <row r="2077" spans="1:35" s="84" customFormat="1" ht="0" hidden="1" customHeight="1" x14ac:dyDescent="0.2">
      <c r="A2077" s="5"/>
      <c r="H2077" s="5"/>
      <c r="I2077" s="5"/>
      <c r="J2077" s="5"/>
      <c r="K2077" s="5"/>
      <c r="L2077" s="5"/>
      <c r="M2077" s="5"/>
      <c r="N2077" s="5"/>
      <c r="O2077" s="5"/>
      <c r="P2077" s="5"/>
      <c r="Q2077" s="5"/>
      <c r="R2077" s="5"/>
      <c r="S2077" s="5"/>
      <c r="T2077" s="5"/>
      <c r="U2077" s="5"/>
      <c r="V2077" s="5"/>
      <c r="W2077" s="5"/>
      <c r="X2077" s="5"/>
      <c r="Y2077" s="5"/>
      <c r="Z2077" s="5"/>
      <c r="AA2077" s="5"/>
      <c r="AB2077" s="5"/>
      <c r="AC2077" s="5"/>
      <c r="AD2077" s="5"/>
      <c r="AE2077" s="5"/>
      <c r="AF2077" s="5"/>
      <c r="AG2077" s="5"/>
      <c r="AH2077" s="5"/>
      <c r="AI2077" s="5"/>
    </row>
    <row r="2078" spans="1:35" s="84" customFormat="1" ht="0" hidden="1" customHeight="1" x14ac:dyDescent="0.2">
      <c r="A2078" s="5"/>
      <c r="H2078" s="5"/>
      <c r="I2078" s="5"/>
      <c r="J2078" s="5"/>
      <c r="K2078" s="5"/>
      <c r="L2078" s="5"/>
      <c r="M2078" s="5"/>
      <c r="N2078" s="5"/>
      <c r="O2078" s="5"/>
      <c r="P2078" s="5"/>
      <c r="Q2078" s="5"/>
      <c r="R2078" s="5"/>
      <c r="S2078" s="5"/>
      <c r="T2078" s="5"/>
      <c r="U2078" s="5"/>
      <c r="V2078" s="5"/>
      <c r="W2078" s="5"/>
      <c r="X2078" s="5"/>
      <c r="Y2078" s="5"/>
      <c r="Z2078" s="5"/>
      <c r="AA2078" s="5"/>
      <c r="AB2078" s="5"/>
      <c r="AC2078" s="5"/>
      <c r="AD2078" s="5"/>
      <c r="AE2078" s="5"/>
      <c r="AF2078" s="5"/>
      <c r="AG2078" s="5"/>
      <c r="AH2078" s="5"/>
      <c r="AI2078" s="5"/>
    </row>
    <row r="2079" spans="1:35" s="84" customFormat="1" ht="0" hidden="1" customHeight="1" x14ac:dyDescent="0.2">
      <c r="A2079" s="5"/>
      <c r="H2079" s="5"/>
      <c r="I2079" s="5"/>
      <c r="J2079" s="5"/>
      <c r="K2079" s="5"/>
      <c r="L2079" s="5"/>
      <c r="M2079" s="5"/>
      <c r="N2079" s="5"/>
      <c r="O2079" s="5"/>
      <c r="P2079" s="5"/>
      <c r="Q2079" s="5"/>
      <c r="R2079" s="5"/>
      <c r="S2079" s="5"/>
      <c r="T2079" s="5"/>
      <c r="U2079" s="5"/>
      <c r="V2079" s="5"/>
      <c r="W2079" s="5"/>
      <c r="X2079" s="5"/>
      <c r="Y2079" s="5"/>
      <c r="Z2079" s="5"/>
      <c r="AA2079" s="5"/>
      <c r="AB2079" s="5"/>
      <c r="AC2079" s="5"/>
      <c r="AD2079" s="5"/>
      <c r="AE2079" s="5"/>
      <c r="AF2079" s="5"/>
      <c r="AG2079" s="5"/>
      <c r="AH2079" s="5"/>
      <c r="AI2079" s="5"/>
    </row>
    <row r="2080" spans="1:35" s="84" customFormat="1" ht="0" hidden="1" customHeight="1" x14ac:dyDescent="0.2">
      <c r="A2080" s="5"/>
      <c r="H2080" s="5"/>
      <c r="I2080" s="5"/>
      <c r="J2080" s="5"/>
      <c r="K2080" s="5"/>
      <c r="L2080" s="5"/>
      <c r="M2080" s="5"/>
      <c r="N2080" s="5"/>
      <c r="O2080" s="5"/>
      <c r="P2080" s="5"/>
      <c r="Q2080" s="5"/>
      <c r="R2080" s="5"/>
      <c r="S2080" s="5"/>
      <c r="T2080" s="5"/>
      <c r="U2080" s="5"/>
      <c r="V2080" s="5"/>
      <c r="W2080" s="5"/>
      <c r="X2080" s="5"/>
      <c r="Y2080" s="5"/>
      <c r="Z2080" s="5"/>
      <c r="AA2080" s="5"/>
      <c r="AB2080" s="5"/>
      <c r="AC2080" s="5"/>
      <c r="AD2080" s="5"/>
      <c r="AE2080" s="5"/>
      <c r="AF2080" s="5"/>
      <c r="AG2080" s="5"/>
      <c r="AH2080" s="5"/>
      <c r="AI2080" s="5"/>
    </row>
    <row r="2081" spans="1:35" s="84" customFormat="1" ht="0" hidden="1" customHeight="1" x14ac:dyDescent="0.2">
      <c r="A2081" s="5"/>
      <c r="H2081" s="5"/>
      <c r="I2081" s="5"/>
      <c r="J2081" s="5"/>
      <c r="K2081" s="5"/>
      <c r="L2081" s="5"/>
      <c r="M2081" s="5"/>
      <c r="N2081" s="5"/>
      <c r="O2081" s="5"/>
      <c r="P2081" s="5"/>
      <c r="Q2081" s="5"/>
      <c r="R2081" s="5"/>
      <c r="S2081" s="5"/>
      <c r="T2081" s="5"/>
      <c r="U2081" s="5"/>
      <c r="V2081" s="5"/>
      <c r="W2081" s="5"/>
      <c r="X2081" s="5"/>
      <c r="Y2081" s="5"/>
      <c r="Z2081" s="5"/>
      <c r="AA2081" s="5"/>
      <c r="AB2081" s="5"/>
      <c r="AC2081" s="5"/>
      <c r="AD2081" s="5"/>
      <c r="AE2081" s="5"/>
      <c r="AF2081" s="5"/>
      <c r="AG2081" s="5"/>
      <c r="AH2081" s="5"/>
      <c r="AI2081" s="5"/>
    </row>
    <row r="2082" spans="1:35" s="84" customFormat="1" ht="0" hidden="1" customHeight="1" x14ac:dyDescent="0.2">
      <c r="A2082" s="5"/>
      <c r="H2082" s="5"/>
      <c r="I2082" s="5"/>
      <c r="J2082" s="5"/>
      <c r="K2082" s="5"/>
      <c r="L2082" s="5"/>
      <c r="M2082" s="5"/>
      <c r="N2082" s="5"/>
      <c r="O2082" s="5"/>
      <c r="P2082" s="5"/>
      <c r="Q2082" s="5"/>
      <c r="R2082" s="5"/>
      <c r="S2082" s="5"/>
      <c r="T2082" s="5"/>
      <c r="U2082" s="5"/>
      <c r="V2082" s="5"/>
      <c r="W2082" s="5"/>
      <c r="X2082" s="5"/>
      <c r="Y2082" s="5"/>
      <c r="Z2082" s="5"/>
      <c r="AA2082" s="5"/>
      <c r="AB2082" s="5"/>
      <c r="AC2082" s="5"/>
      <c r="AD2082" s="5"/>
      <c r="AE2082" s="5"/>
      <c r="AF2082" s="5"/>
      <c r="AG2082" s="5"/>
      <c r="AH2082" s="5"/>
      <c r="AI2082" s="5"/>
    </row>
    <row r="2083" spans="1:35" s="84" customFormat="1" ht="0" hidden="1" customHeight="1" x14ac:dyDescent="0.2">
      <c r="A2083" s="5"/>
      <c r="H2083" s="5"/>
      <c r="I2083" s="5"/>
      <c r="J2083" s="5"/>
      <c r="K2083" s="5"/>
      <c r="L2083" s="5"/>
      <c r="M2083" s="5"/>
      <c r="N2083" s="5"/>
      <c r="O2083" s="5"/>
      <c r="P2083" s="5"/>
      <c r="Q2083" s="5"/>
      <c r="R2083" s="5"/>
      <c r="S2083" s="5"/>
      <c r="T2083" s="5"/>
      <c r="U2083" s="5"/>
      <c r="V2083" s="5"/>
      <c r="W2083" s="5"/>
      <c r="X2083" s="5"/>
      <c r="Y2083" s="5"/>
      <c r="Z2083" s="5"/>
      <c r="AA2083" s="5"/>
      <c r="AB2083" s="5"/>
      <c r="AC2083" s="5"/>
      <c r="AD2083" s="5"/>
      <c r="AE2083" s="5"/>
      <c r="AF2083" s="5"/>
      <c r="AG2083" s="5"/>
      <c r="AH2083" s="5"/>
      <c r="AI2083" s="5"/>
    </row>
    <row r="2084" spans="1:35" s="84" customFormat="1" ht="0" hidden="1" customHeight="1" x14ac:dyDescent="0.2">
      <c r="A2084" s="5"/>
      <c r="H2084" s="5"/>
      <c r="I2084" s="5"/>
      <c r="J2084" s="5"/>
      <c r="K2084" s="5"/>
      <c r="L2084" s="5"/>
      <c r="M2084" s="5"/>
      <c r="N2084" s="5"/>
      <c r="O2084" s="5"/>
      <c r="P2084" s="5"/>
      <c r="Q2084" s="5"/>
      <c r="R2084" s="5"/>
      <c r="S2084" s="5"/>
      <c r="T2084" s="5"/>
      <c r="U2084" s="5"/>
      <c r="V2084" s="5"/>
      <c r="W2084" s="5"/>
      <c r="X2084" s="5"/>
      <c r="Y2084" s="5"/>
      <c r="Z2084" s="5"/>
      <c r="AA2084" s="5"/>
      <c r="AB2084" s="5"/>
      <c r="AC2084" s="5"/>
      <c r="AD2084" s="5"/>
      <c r="AE2084" s="5"/>
      <c r="AF2084" s="5"/>
      <c r="AG2084" s="5"/>
      <c r="AH2084" s="5"/>
      <c r="AI2084" s="5"/>
    </row>
    <row r="2085" spans="1:35" s="84" customFormat="1" ht="0" hidden="1" customHeight="1" x14ac:dyDescent="0.2">
      <c r="A2085" s="5"/>
      <c r="H2085" s="5"/>
      <c r="I2085" s="5"/>
      <c r="J2085" s="5"/>
      <c r="K2085" s="5"/>
      <c r="L2085" s="5"/>
      <c r="M2085" s="5"/>
      <c r="N2085" s="5"/>
      <c r="O2085" s="5"/>
      <c r="P2085" s="5"/>
      <c r="Q2085" s="5"/>
      <c r="R2085" s="5"/>
      <c r="S2085" s="5"/>
      <c r="T2085" s="5"/>
      <c r="U2085" s="5"/>
      <c r="V2085" s="5"/>
      <c r="W2085" s="5"/>
      <c r="X2085" s="5"/>
      <c r="Y2085" s="5"/>
      <c r="Z2085" s="5"/>
      <c r="AA2085" s="5"/>
      <c r="AB2085" s="5"/>
      <c r="AC2085" s="5"/>
      <c r="AD2085" s="5"/>
      <c r="AE2085" s="5"/>
      <c r="AF2085" s="5"/>
      <c r="AG2085" s="5"/>
      <c r="AH2085" s="5"/>
      <c r="AI2085" s="5"/>
    </row>
    <row r="2086" spans="1:35" s="84" customFormat="1" ht="0" hidden="1" customHeight="1" x14ac:dyDescent="0.2">
      <c r="A2086" s="5"/>
      <c r="H2086" s="5"/>
      <c r="I2086" s="5"/>
      <c r="J2086" s="5"/>
      <c r="K2086" s="5"/>
      <c r="L2086" s="5"/>
      <c r="M2086" s="5"/>
      <c r="N2086" s="5"/>
      <c r="O2086" s="5"/>
      <c r="P2086" s="5"/>
      <c r="Q2086" s="5"/>
      <c r="R2086" s="5"/>
      <c r="S2086" s="5"/>
      <c r="T2086" s="5"/>
      <c r="U2086" s="5"/>
      <c r="V2086" s="5"/>
      <c r="W2086" s="5"/>
      <c r="X2086" s="5"/>
      <c r="Y2086" s="5"/>
      <c r="Z2086" s="5"/>
      <c r="AA2086" s="5"/>
      <c r="AB2086" s="5"/>
      <c r="AC2086" s="5"/>
      <c r="AD2086" s="5"/>
      <c r="AE2086" s="5"/>
      <c r="AF2086" s="5"/>
      <c r="AG2086" s="5"/>
      <c r="AH2086" s="5"/>
      <c r="AI2086" s="5"/>
    </row>
    <row r="2087" spans="1:35" s="84" customFormat="1" ht="0" hidden="1" customHeight="1" x14ac:dyDescent="0.2">
      <c r="A2087" s="5"/>
      <c r="H2087" s="5"/>
      <c r="I2087" s="5"/>
      <c r="J2087" s="5"/>
      <c r="K2087" s="5"/>
      <c r="L2087" s="5"/>
      <c r="M2087" s="5"/>
      <c r="N2087" s="5"/>
      <c r="O2087" s="5"/>
      <c r="P2087" s="5"/>
      <c r="Q2087" s="5"/>
      <c r="R2087" s="5"/>
      <c r="S2087" s="5"/>
      <c r="T2087" s="5"/>
      <c r="U2087" s="5"/>
      <c r="V2087" s="5"/>
      <c r="W2087" s="5"/>
      <c r="X2087" s="5"/>
      <c r="Y2087" s="5"/>
      <c r="Z2087" s="5"/>
      <c r="AA2087" s="5"/>
      <c r="AB2087" s="5"/>
      <c r="AC2087" s="5"/>
      <c r="AD2087" s="5"/>
      <c r="AE2087" s="5"/>
      <c r="AF2087" s="5"/>
      <c r="AG2087" s="5"/>
      <c r="AH2087" s="5"/>
      <c r="AI2087" s="5"/>
    </row>
    <row r="2088" spans="1:35" s="84" customFormat="1" ht="0" hidden="1" customHeight="1" x14ac:dyDescent="0.2">
      <c r="A2088" s="5"/>
      <c r="H2088" s="5"/>
      <c r="I2088" s="5"/>
      <c r="J2088" s="5"/>
      <c r="K2088" s="5"/>
      <c r="L2088" s="5"/>
      <c r="M2088" s="5"/>
      <c r="N2088" s="5"/>
      <c r="O2088" s="5"/>
      <c r="P2088" s="5"/>
      <c r="Q2088" s="5"/>
      <c r="R2088" s="5"/>
      <c r="S2088" s="5"/>
      <c r="T2088" s="5"/>
      <c r="U2088" s="5"/>
      <c r="V2088" s="5"/>
      <c r="W2088" s="5"/>
      <c r="X2088" s="5"/>
      <c r="Y2088" s="5"/>
      <c r="Z2088" s="5"/>
      <c r="AA2088" s="5"/>
      <c r="AB2088" s="5"/>
      <c r="AC2088" s="5"/>
      <c r="AD2088" s="5"/>
      <c r="AE2088" s="5"/>
      <c r="AF2088" s="5"/>
      <c r="AG2088" s="5"/>
      <c r="AH2088" s="5"/>
      <c r="AI2088" s="5"/>
    </row>
    <row r="2089" spans="1:35" s="84" customFormat="1" ht="0" hidden="1" customHeight="1" x14ac:dyDescent="0.2">
      <c r="A2089" s="5"/>
      <c r="H2089" s="5"/>
      <c r="I2089" s="5"/>
      <c r="J2089" s="5"/>
      <c r="K2089" s="5"/>
      <c r="L2089" s="5"/>
      <c r="M2089" s="5"/>
      <c r="N2089" s="5"/>
      <c r="O2089" s="5"/>
      <c r="P2089" s="5"/>
      <c r="Q2089" s="5"/>
      <c r="R2089" s="5"/>
      <c r="S2089" s="5"/>
      <c r="T2089" s="5"/>
      <c r="U2089" s="5"/>
      <c r="V2089" s="5"/>
      <c r="W2089" s="5"/>
      <c r="X2089" s="5"/>
      <c r="Y2089" s="5"/>
      <c r="Z2089" s="5"/>
      <c r="AA2089" s="5"/>
      <c r="AB2089" s="5"/>
      <c r="AC2089" s="5"/>
      <c r="AD2089" s="5"/>
      <c r="AE2089" s="5"/>
      <c r="AF2089" s="5"/>
      <c r="AG2089" s="5"/>
      <c r="AH2089" s="5"/>
      <c r="AI2089" s="5"/>
    </row>
    <row r="2090" spans="1:35" s="84" customFormat="1" ht="0" hidden="1" customHeight="1" x14ac:dyDescent="0.2">
      <c r="A2090" s="5"/>
      <c r="H2090" s="5"/>
      <c r="I2090" s="5"/>
      <c r="J2090" s="5"/>
      <c r="K2090" s="5"/>
      <c r="L2090" s="5"/>
      <c r="M2090" s="5"/>
      <c r="N2090" s="5"/>
      <c r="O2090" s="5"/>
      <c r="P2090" s="5"/>
      <c r="Q2090" s="5"/>
      <c r="R2090" s="5"/>
      <c r="S2090" s="5"/>
      <c r="T2090" s="5"/>
      <c r="U2090" s="5"/>
      <c r="V2090" s="5"/>
      <c r="W2090" s="5"/>
      <c r="X2090" s="5"/>
      <c r="Y2090" s="5"/>
      <c r="Z2090" s="5"/>
      <c r="AA2090" s="5"/>
      <c r="AB2090" s="5"/>
      <c r="AC2090" s="5"/>
      <c r="AD2090" s="5"/>
      <c r="AE2090" s="5"/>
      <c r="AF2090" s="5"/>
      <c r="AG2090" s="5"/>
      <c r="AH2090" s="5"/>
      <c r="AI2090" s="5"/>
    </row>
    <row r="2091" spans="1:35" s="84" customFormat="1" ht="0" hidden="1" customHeight="1" x14ac:dyDescent="0.2">
      <c r="A2091" s="5"/>
      <c r="H2091" s="5"/>
      <c r="I2091" s="5"/>
      <c r="J2091" s="5"/>
      <c r="K2091" s="5"/>
      <c r="L2091" s="5"/>
      <c r="M2091" s="5"/>
      <c r="N2091" s="5"/>
      <c r="O2091" s="5"/>
      <c r="P2091" s="5"/>
      <c r="Q2091" s="5"/>
      <c r="R2091" s="5"/>
      <c r="S2091" s="5"/>
      <c r="T2091" s="5"/>
      <c r="U2091" s="5"/>
      <c r="V2091" s="5"/>
      <c r="W2091" s="5"/>
      <c r="X2091" s="5"/>
      <c r="Y2091" s="5"/>
      <c r="Z2091" s="5"/>
      <c r="AA2091" s="5"/>
      <c r="AB2091" s="5"/>
      <c r="AC2091" s="5"/>
      <c r="AD2091" s="5"/>
      <c r="AE2091" s="5"/>
      <c r="AF2091" s="5"/>
      <c r="AG2091" s="5"/>
      <c r="AH2091" s="5"/>
      <c r="AI2091" s="5"/>
    </row>
    <row r="2092" spans="1:35" s="84" customFormat="1" ht="0" hidden="1" customHeight="1" x14ac:dyDescent="0.2">
      <c r="A2092" s="5"/>
      <c r="H2092" s="5"/>
      <c r="I2092" s="5"/>
      <c r="J2092" s="5"/>
      <c r="K2092" s="5"/>
      <c r="L2092" s="5"/>
      <c r="M2092" s="5"/>
      <c r="N2092" s="5"/>
      <c r="O2092" s="5"/>
      <c r="P2092" s="5"/>
      <c r="Q2092" s="5"/>
      <c r="R2092" s="5"/>
      <c r="S2092" s="5"/>
      <c r="T2092" s="5"/>
      <c r="U2092" s="5"/>
      <c r="V2092" s="5"/>
      <c r="W2092" s="5"/>
      <c r="X2092" s="5"/>
      <c r="Y2092" s="5"/>
      <c r="Z2092" s="5"/>
      <c r="AA2092" s="5"/>
      <c r="AB2092" s="5"/>
      <c r="AC2092" s="5"/>
      <c r="AD2092" s="5"/>
      <c r="AE2092" s="5"/>
      <c r="AF2092" s="5"/>
      <c r="AG2092" s="5"/>
      <c r="AH2092" s="5"/>
      <c r="AI2092" s="5"/>
    </row>
    <row r="2093" spans="1:35" s="84" customFormat="1" ht="0" hidden="1" customHeight="1" x14ac:dyDescent="0.2">
      <c r="A2093" s="5"/>
      <c r="H2093" s="5"/>
      <c r="I2093" s="5"/>
      <c r="J2093" s="5"/>
      <c r="K2093" s="5"/>
      <c r="L2093" s="5"/>
      <c r="M2093" s="5"/>
      <c r="N2093" s="5"/>
      <c r="O2093" s="5"/>
      <c r="P2093" s="5"/>
      <c r="Q2093" s="5"/>
      <c r="R2093" s="5"/>
      <c r="S2093" s="5"/>
      <c r="T2093" s="5"/>
      <c r="U2093" s="5"/>
      <c r="V2093" s="5"/>
      <c r="W2093" s="5"/>
      <c r="X2093" s="5"/>
      <c r="Y2093" s="5"/>
      <c r="Z2093" s="5"/>
      <c r="AA2093" s="5"/>
      <c r="AB2093" s="5"/>
      <c r="AC2093" s="5"/>
      <c r="AD2093" s="5"/>
      <c r="AE2093" s="5"/>
      <c r="AF2093" s="5"/>
      <c r="AG2093" s="5"/>
      <c r="AH2093" s="5"/>
      <c r="AI2093" s="5"/>
    </row>
    <row r="2094" spans="1:35" s="84" customFormat="1" ht="0" hidden="1" customHeight="1" x14ac:dyDescent="0.2">
      <c r="A2094" s="5"/>
      <c r="H2094" s="5"/>
      <c r="I2094" s="5"/>
      <c r="J2094" s="5"/>
      <c r="K2094" s="5"/>
      <c r="L2094" s="5"/>
      <c r="M2094" s="5"/>
      <c r="N2094" s="5"/>
      <c r="O2094" s="5"/>
      <c r="P2094" s="5"/>
      <c r="Q2094" s="5"/>
      <c r="R2094" s="5"/>
      <c r="S2094" s="5"/>
      <c r="T2094" s="5"/>
      <c r="U2094" s="5"/>
      <c r="V2094" s="5"/>
      <c r="W2094" s="5"/>
      <c r="X2094" s="5"/>
      <c r="Y2094" s="5"/>
      <c r="Z2094" s="5"/>
      <c r="AA2094" s="5"/>
      <c r="AB2094" s="5"/>
      <c r="AC2094" s="5"/>
      <c r="AD2094" s="5"/>
      <c r="AE2094" s="5"/>
      <c r="AF2094" s="5"/>
      <c r="AG2094" s="5"/>
      <c r="AH2094" s="5"/>
      <c r="AI2094" s="5"/>
    </row>
    <row r="2095" spans="1:35" s="84" customFormat="1" ht="0" hidden="1" customHeight="1" x14ac:dyDescent="0.2">
      <c r="A2095" s="5"/>
      <c r="H2095" s="5"/>
      <c r="I2095" s="5"/>
      <c r="J2095" s="5"/>
      <c r="K2095" s="5"/>
      <c r="L2095" s="5"/>
      <c r="M2095" s="5"/>
      <c r="N2095" s="5"/>
      <c r="O2095" s="5"/>
      <c r="P2095" s="5"/>
      <c r="Q2095" s="5"/>
      <c r="R2095" s="5"/>
      <c r="S2095" s="5"/>
      <c r="T2095" s="5"/>
      <c r="U2095" s="5"/>
      <c r="V2095" s="5"/>
      <c r="W2095" s="5"/>
      <c r="X2095" s="5"/>
      <c r="Y2095" s="5"/>
      <c r="Z2095" s="5"/>
      <c r="AA2095" s="5"/>
      <c r="AB2095" s="5"/>
      <c r="AC2095" s="5"/>
      <c r="AD2095" s="5"/>
      <c r="AE2095" s="5"/>
      <c r="AF2095" s="5"/>
      <c r="AG2095" s="5"/>
      <c r="AH2095" s="5"/>
      <c r="AI2095" s="5"/>
    </row>
    <row r="2096" spans="1:35" s="84" customFormat="1" ht="0" hidden="1" customHeight="1" x14ac:dyDescent="0.2">
      <c r="A2096" s="5"/>
      <c r="H2096" s="5"/>
      <c r="I2096" s="5"/>
      <c r="J2096" s="5"/>
      <c r="K2096" s="5"/>
      <c r="L2096" s="5"/>
      <c r="M2096" s="5"/>
      <c r="N2096" s="5"/>
      <c r="O2096" s="5"/>
      <c r="P2096" s="5"/>
      <c r="Q2096" s="5"/>
      <c r="R2096" s="5"/>
      <c r="S2096" s="5"/>
      <c r="T2096" s="5"/>
      <c r="U2096" s="5"/>
      <c r="V2096" s="5"/>
      <c r="W2096" s="5"/>
      <c r="X2096" s="5"/>
      <c r="Y2096" s="5"/>
      <c r="Z2096" s="5"/>
      <c r="AA2096" s="5"/>
      <c r="AB2096" s="5"/>
      <c r="AC2096" s="5"/>
      <c r="AD2096" s="5"/>
      <c r="AE2096" s="5"/>
      <c r="AF2096" s="5"/>
      <c r="AG2096" s="5"/>
      <c r="AH2096" s="5"/>
      <c r="AI2096" s="5"/>
    </row>
    <row r="2097" spans="1:35" s="84" customFormat="1" ht="0" hidden="1" customHeight="1" x14ac:dyDescent="0.2">
      <c r="A2097" s="5"/>
      <c r="H2097" s="5"/>
      <c r="I2097" s="5"/>
      <c r="J2097" s="5"/>
      <c r="K2097" s="5"/>
      <c r="L2097" s="5"/>
      <c r="M2097" s="5"/>
      <c r="N2097" s="5"/>
      <c r="O2097" s="5"/>
      <c r="P2097" s="5"/>
      <c r="Q2097" s="5"/>
      <c r="R2097" s="5"/>
      <c r="S2097" s="5"/>
      <c r="T2097" s="5"/>
      <c r="U2097" s="5"/>
      <c r="V2097" s="5"/>
      <c r="W2097" s="5"/>
      <c r="X2097" s="5"/>
      <c r="Y2097" s="5"/>
      <c r="Z2097" s="5"/>
      <c r="AA2097" s="5"/>
      <c r="AB2097" s="5"/>
      <c r="AC2097" s="5"/>
      <c r="AD2097" s="5"/>
      <c r="AE2097" s="5"/>
      <c r="AF2097" s="5"/>
      <c r="AG2097" s="5"/>
      <c r="AH2097" s="5"/>
      <c r="AI2097" s="5"/>
    </row>
    <row r="2098" spans="1:35" s="84" customFormat="1" ht="0" hidden="1" customHeight="1" x14ac:dyDescent="0.2">
      <c r="A2098" s="5"/>
      <c r="H2098" s="5"/>
      <c r="I2098" s="5"/>
      <c r="J2098" s="5"/>
      <c r="K2098" s="5"/>
      <c r="L2098" s="5"/>
      <c r="M2098" s="5"/>
      <c r="N2098" s="5"/>
      <c r="O2098" s="5"/>
      <c r="P2098" s="5"/>
      <c r="Q2098" s="5"/>
      <c r="R2098" s="5"/>
      <c r="S2098" s="5"/>
      <c r="T2098" s="5"/>
      <c r="U2098" s="5"/>
      <c r="V2098" s="5"/>
      <c r="W2098" s="5"/>
      <c r="X2098" s="5"/>
      <c r="Y2098" s="5"/>
      <c r="Z2098" s="5"/>
      <c r="AA2098" s="5"/>
      <c r="AB2098" s="5"/>
      <c r="AC2098" s="5"/>
      <c r="AD2098" s="5"/>
      <c r="AE2098" s="5"/>
      <c r="AF2098" s="5"/>
      <c r="AG2098" s="5"/>
      <c r="AH2098" s="5"/>
      <c r="AI2098" s="5"/>
    </row>
    <row r="2099" spans="1:35" s="84" customFormat="1" ht="0" hidden="1" customHeight="1" x14ac:dyDescent="0.2">
      <c r="A2099" s="5"/>
      <c r="H2099" s="5"/>
      <c r="I2099" s="5"/>
      <c r="J2099" s="5"/>
      <c r="K2099" s="5"/>
      <c r="L2099" s="5"/>
      <c r="M2099" s="5"/>
      <c r="N2099" s="5"/>
      <c r="O2099" s="5"/>
      <c r="P2099" s="5"/>
      <c r="Q2099" s="5"/>
      <c r="R2099" s="5"/>
      <c r="S2099" s="5"/>
      <c r="T2099" s="5"/>
      <c r="U2099" s="5"/>
      <c r="V2099" s="5"/>
      <c r="W2099" s="5"/>
      <c r="X2099" s="5"/>
      <c r="Y2099" s="5"/>
      <c r="Z2099" s="5"/>
      <c r="AA2099" s="5"/>
      <c r="AB2099" s="5"/>
      <c r="AC2099" s="5"/>
      <c r="AD2099" s="5"/>
      <c r="AE2099" s="5"/>
      <c r="AF2099" s="5"/>
      <c r="AG2099" s="5"/>
      <c r="AH2099" s="5"/>
      <c r="AI2099" s="5"/>
    </row>
    <row r="2100" spans="1:35" s="84" customFormat="1" ht="0" hidden="1" customHeight="1" x14ac:dyDescent="0.2">
      <c r="A2100" s="5"/>
      <c r="H2100" s="5"/>
      <c r="I2100" s="5"/>
      <c r="J2100" s="5"/>
      <c r="K2100" s="5"/>
      <c r="L2100" s="5"/>
      <c r="M2100" s="5"/>
      <c r="N2100" s="5"/>
      <c r="O2100" s="5"/>
      <c r="P2100" s="5"/>
      <c r="Q2100" s="5"/>
      <c r="R2100" s="5"/>
      <c r="S2100" s="5"/>
      <c r="T2100" s="5"/>
      <c r="U2100" s="5"/>
      <c r="V2100" s="5"/>
      <c r="W2100" s="5"/>
      <c r="X2100" s="5"/>
      <c r="Y2100" s="5"/>
      <c r="Z2100" s="5"/>
      <c r="AA2100" s="5"/>
      <c r="AB2100" s="5"/>
      <c r="AC2100" s="5"/>
      <c r="AD2100" s="5"/>
      <c r="AE2100" s="5"/>
      <c r="AF2100" s="5"/>
      <c r="AG2100" s="5"/>
      <c r="AH2100" s="5"/>
      <c r="AI2100" s="5"/>
    </row>
    <row r="2101" spans="1:35" s="84" customFormat="1" ht="0" hidden="1" customHeight="1" x14ac:dyDescent="0.2">
      <c r="A2101" s="5"/>
      <c r="H2101" s="5"/>
      <c r="I2101" s="5"/>
      <c r="J2101" s="5"/>
      <c r="K2101" s="5"/>
      <c r="L2101" s="5"/>
      <c r="M2101" s="5"/>
      <c r="N2101" s="5"/>
      <c r="O2101" s="5"/>
      <c r="P2101" s="5"/>
      <c r="Q2101" s="5"/>
      <c r="R2101" s="5"/>
      <c r="S2101" s="5"/>
      <c r="T2101" s="5"/>
      <c r="U2101" s="5"/>
      <c r="V2101" s="5"/>
      <c r="W2101" s="5"/>
      <c r="X2101" s="5"/>
      <c r="Y2101" s="5"/>
      <c r="Z2101" s="5"/>
      <c r="AA2101" s="5"/>
      <c r="AB2101" s="5"/>
      <c r="AC2101" s="5"/>
      <c r="AD2101" s="5"/>
      <c r="AE2101" s="5"/>
      <c r="AF2101" s="5"/>
      <c r="AG2101" s="5"/>
      <c r="AH2101" s="5"/>
      <c r="AI2101" s="5"/>
    </row>
    <row r="2102" spans="1:35" s="84" customFormat="1" ht="0" hidden="1" customHeight="1" x14ac:dyDescent="0.2">
      <c r="A2102" s="5"/>
      <c r="H2102" s="5"/>
      <c r="I2102" s="5"/>
      <c r="J2102" s="5"/>
      <c r="K2102" s="5"/>
      <c r="L2102" s="5"/>
      <c r="M2102" s="5"/>
      <c r="N2102" s="5"/>
      <c r="O2102" s="5"/>
      <c r="P2102" s="5"/>
      <c r="Q2102" s="5"/>
      <c r="R2102" s="5"/>
      <c r="S2102" s="5"/>
      <c r="T2102" s="5"/>
      <c r="U2102" s="5"/>
      <c r="V2102" s="5"/>
      <c r="W2102" s="5"/>
      <c r="X2102" s="5"/>
      <c r="Y2102" s="5"/>
      <c r="Z2102" s="5"/>
      <c r="AA2102" s="5"/>
      <c r="AB2102" s="5"/>
      <c r="AC2102" s="5"/>
      <c r="AD2102" s="5"/>
      <c r="AE2102" s="5"/>
      <c r="AF2102" s="5"/>
      <c r="AG2102" s="5"/>
      <c r="AH2102" s="5"/>
      <c r="AI2102" s="5"/>
    </row>
    <row r="2103" spans="1:35" s="84" customFormat="1" ht="0" hidden="1" customHeight="1" x14ac:dyDescent="0.2">
      <c r="A2103" s="5"/>
      <c r="H2103" s="5"/>
      <c r="I2103" s="5"/>
      <c r="J2103" s="5"/>
      <c r="K2103" s="5"/>
      <c r="L2103" s="5"/>
      <c r="M2103" s="5"/>
      <c r="N2103" s="5"/>
      <c r="O2103" s="5"/>
      <c r="P2103" s="5"/>
      <c r="Q2103" s="5"/>
      <c r="R2103" s="5"/>
      <c r="S2103" s="5"/>
      <c r="T2103" s="5"/>
      <c r="U2103" s="5"/>
      <c r="V2103" s="5"/>
      <c r="W2103" s="5"/>
      <c r="X2103" s="5"/>
      <c r="Y2103" s="5"/>
      <c r="Z2103" s="5"/>
      <c r="AA2103" s="5"/>
      <c r="AB2103" s="5"/>
      <c r="AC2103" s="5"/>
      <c r="AD2103" s="5"/>
      <c r="AE2103" s="5"/>
      <c r="AF2103" s="5"/>
      <c r="AG2103" s="5"/>
      <c r="AH2103" s="5"/>
      <c r="AI2103" s="5"/>
    </row>
    <row r="2104" spans="1:35" s="84" customFormat="1" ht="0" hidden="1" customHeight="1" x14ac:dyDescent="0.2">
      <c r="A2104" s="5"/>
      <c r="H2104" s="5"/>
      <c r="I2104" s="5"/>
      <c r="J2104" s="5"/>
      <c r="K2104" s="5"/>
      <c r="L2104" s="5"/>
      <c r="M2104" s="5"/>
      <c r="N2104" s="5"/>
      <c r="O2104" s="5"/>
      <c r="P2104" s="5"/>
      <c r="Q2104" s="5"/>
      <c r="R2104" s="5"/>
      <c r="S2104" s="5"/>
      <c r="T2104" s="5"/>
      <c r="U2104" s="5"/>
      <c r="V2104" s="5"/>
      <c r="W2104" s="5"/>
      <c r="X2104" s="5"/>
      <c r="Y2104" s="5"/>
      <c r="Z2104" s="5"/>
      <c r="AA2104" s="5"/>
      <c r="AB2104" s="5"/>
      <c r="AC2104" s="5"/>
      <c r="AD2104" s="5"/>
      <c r="AE2104" s="5"/>
      <c r="AF2104" s="5"/>
      <c r="AG2104" s="5"/>
      <c r="AH2104" s="5"/>
      <c r="AI2104" s="5"/>
    </row>
    <row r="2105" spans="1:35" s="84" customFormat="1" ht="0" hidden="1" customHeight="1" x14ac:dyDescent="0.2">
      <c r="A2105" s="5"/>
      <c r="H2105" s="5"/>
      <c r="I2105" s="5"/>
      <c r="J2105" s="5"/>
      <c r="K2105" s="5"/>
      <c r="L2105" s="5"/>
      <c r="M2105" s="5"/>
      <c r="N2105" s="5"/>
      <c r="O2105" s="5"/>
      <c r="P2105" s="5"/>
      <c r="Q2105" s="5"/>
      <c r="R2105" s="5"/>
      <c r="S2105" s="5"/>
      <c r="T2105" s="5"/>
      <c r="U2105" s="5"/>
      <c r="V2105" s="5"/>
      <c r="W2105" s="5"/>
      <c r="X2105" s="5"/>
      <c r="Y2105" s="5"/>
      <c r="Z2105" s="5"/>
      <c r="AA2105" s="5"/>
      <c r="AB2105" s="5"/>
      <c r="AC2105" s="5"/>
      <c r="AD2105" s="5"/>
      <c r="AE2105" s="5"/>
      <c r="AF2105" s="5"/>
      <c r="AG2105" s="5"/>
      <c r="AH2105" s="5"/>
      <c r="AI2105" s="5"/>
    </row>
    <row r="2106" spans="1:35" s="84" customFormat="1" ht="0" hidden="1" customHeight="1" x14ac:dyDescent="0.2">
      <c r="A2106" s="5"/>
      <c r="H2106" s="5"/>
      <c r="I2106" s="5"/>
      <c r="J2106" s="5"/>
      <c r="K2106" s="5"/>
      <c r="L2106" s="5"/>
      <c r="M2106" s="5"/>
      <c r="N2106" s="5"/>
      <c r="O2106" s="5"/>
      <c r="P2106" s="5"/>
      <c r="Q2106" s="5"/>
      <c r="R2106" s="5"/>
      <c r="S2106" s="5"/>
      <c r="T2106" s="5"/>
      <c r="U2106" s="5"/>
      <c r="V2106" s="5"/>
      <c r="W2106" s="5"/>
      <c r="X2106" s="5"/>
      <c r="Y2106" s="5"/>
      <c r="Z2106" s="5"/>
      <c r="AA2106" s="5"/>
      <c r="AB2106" s="5"/>
      <c r="AC2106" s="5"/>
      <c r="AD2106" s="5"/>
      <c r="AE2106" s="5"/>
      <c r="AF2106" s="5"/>
      <c r="AG2106" s="5"/>
      <c r="AH2106" s="5"/>
      <c r="AI2106" s="5"/>
    </row>
    <row r="2107" spans="1:35" s="84" customFormat="1" ht="0" hidden="1" customHeight="1" x14ac:dyDescent="0.2">
      <c r="A2107" s="5"/>
      <c r="H2107" s="5"/>
      <c r="I2107" s="5"/>
      <c r="J2107" s="5"/>
      <c r="K2107" s="5"/>
      <c r="L2107" s="5"/>
      <c r="M2107" s="5"/>
      <c r="N2107" s="5"/>
      <c r="O2107" s="5"/>
      <c r="P2107" s="5"/>
      <c r="Q2107" s="5"/>
      <c r="R2107" s="5"/>
      <c r="S2107" s="5"/>
      <c r="T2107" s="5"/>
      <c r="U2107" s="5"/>
      <c r="V2107" s="5"/>
      <c r="W2107" s="5"/>
      <c r="X2107" s="5"/>
      <c r="Y2107" s="5"/>
      <c r="Z2107" s="5"/>
      <c r="AA2107" s="5"/>
      <c r="AB2107" s="5"/>
      <c r="AC2107" s="5"/>
      <c r="AD2107" s="5"/>
      <c r="AE2107" s="5"/>
      <c r="AF2107" s="5"/>
      <c r="AG2107" s="5"/>
      <c r="AH2107" s="5"/>
      <c r="AI2107" s="5"/>
    </row>
    <row r="2108" spans="1:35" s="84" customFormat="1" ht="0" hidden="1" customHeight="1" x14ac:dyDescent="0.2">
      <c r="A2108" s="5"/>
      <c r="H2108" s="5"/>
      <c r="I2108" s="5"/>
      <c r="J2108" s="5"/>
      <c r="K2108" s="5"/>
      <c r="L2108" s="5"/>
      <c r="M2108" s="5"/>
      <c r="N2108" s="5"/>
      <c r="O2108" s="5"/>
      <c r="P2108" s="5"/>
      <c r="Q2108" s="5"/>
      <c r="R2108" s="5"/>
      <c r="S2108" s="5"/>
      <c r="T2108" s="5"/>
      <c r="U2108" s="5"/>
      <c r="V2108" s="5"/>
      <c r="W2108" s="5"/>
      <c r="X2108" s="5"/>
      <c r="Y2108" s="5"/>
      <c r="Z2108" s="5"/>
      <c r="AA2108" s="5"/>
      <c r="AB2108" s="5"/>
      <c r="AC2108" s="5"/>
      <c r="AD2108" s="5"/>
      <c r="AE2108" s="5"/>
      <c r="AF2108" s="5"/>
      <c r="AG2108" s="5"/>
      <c r="AH2108" s="5"/>
      <c r="AI2108" s="5"/>
    </row>
    <row r="2109" spans="1:35" s="84" customFormat="1" ht="0" hidden="1" customHeight="1" x14ac:dyDescent="0.2">
      <c r="A2109" s="5"/>
      <c r="H2109" s="5"/>
      <c r="I2109" s="5"/>
      <c r="J2109" s="5"/>
      <c r="K2109" s="5"/>
      <c r="L2109" s="5"/>
      <c r="M2109" s="5"/>
      <c r="N2109" s="5"/>
      <c r="O2109" s="5"/>
      <c r="P2109" s="5"/>
      <c r="Q2109" s="5"/>
      <c r="R2109" s="5"/>
      <c r="S2109" s="5"/>
      <c r="T2109" s="5"/>
      <c r="U2109" s="5"/>
      <c r="V2109" s="5"/>
      <c r="W2109" s="5"/>
      <c r="X2109" s="5"/>
      <c r="Y2109" s="5"/>
      <c r="Z2109" s="5"/>
      <c r="AA2109" s="5"/>
      <c r="AB2109" s="5"/>
      <c r="AC2109" s="5"/>
      <c r="AD2109" s="5"/>
      <c r="AE2109" s="5"/>
      <c r="AF2109" s="5"/>
      <c r="AG2109" s="5"/>
      <c r="AH2109" s="5"/>
      <c r="AI2109" s="5"/>
    </row>
    <row r="2110" spans="1:35" s="84" customFormat="1" ht="0" hidden="1" customHeight="1" x14ac:dyDescent="0.2">
      <c r="A2110" s="5"/>
      <c r="H2110" s="5"/>
      <c r="I2110" s="5"/>
      <c r="J2110" s="5"/>
      <c r="K2110" s="5"/>
      <c r="L2110" s="5"/>
      <c r="M2110" s="5"/>
      <c r="N2110" s="5"/>
      <c r="O2110" s="5"/>
      <c r="P2110" s="5"/>
      <c r="Q2110" s="5"/>
      <c r="R2110" s="5"/>
      <c r="S2110" s="5"/>
      <c r="T2110" s="5"/>
      <c r="U2110" s="5"/>
      <c r="V2110" s="5"/>
      <c r="W2110" s="5"/>
      <c r="X2110" s="5"/>
      <c r="Y2110" s="5"/>
      <c r="Z2110" s="5"/>
      <c r="AA2110" s="5"/>
      <c r="AB2110" s="5"/>
      <c r="AC2110" s="5"/>
      <c r="AD2110" s="5"/>
      <c r="AE2110" s="5"/>
      <c r="AF2110" s="5"/>
      <c r="AG2110" s="5"/>
      <c r="AH2110" s="5"/>
      <c r="AI2110" s="5"/>
    </row>
    <row r="2111" spans="1:35" s="84" customFormat="1" ht="0" hidden="1" customHeight="1" x14ac:dyDescent="0.2">
      <c r="A2111" s="5"/>
      <c r="H2111" s="5"/>
      <c r="I2111" s="5"/>
      <c r="J2111" s="5"/>
      <c r="K2111" s="5"/>
      <c r="L2111" s="5"/>
      <c r="M2111" s="5"/>
      <c r="N2111" s="5"/>
      <c r="O2111" s="5"/>
      <c r="P2111" s="5"/>
      <c r="Q2111" s="5"/>
      <c r="R2111" s="5"/>
      <c r="S2111" s="5"/>
      <c r="T2111" s="5"/>
      <c r="U2111" s="5"/>
      <c r="V2111" s="5"/>
      <c r="W2111" s="5"/>
      <c r="X2111" s="5"/>
      <c r="Y2111" s="5"/>
      <c r="Z2111" s="5"/>
      <c r="AA2111" s="5"/>
      <c r="AB2111" s="5"/>
      <c r="AC2111" s="5"/>
      <c r="AD2111" s="5"/>
      <c r="AE2111" s="5"/>
      <c r="AF2111" s="5"/>
      <c r="AG2111" s="5"/>
      <c r="AH2111" s="5"/>
      <c r="AI2111" s="5"/>
    </row>
    <row r="2112" spans="1:35" s="84" customFormat="1" ht="0" hidden="1" customHeight="1" x14ac:dyDescent="0.2">
      <c r="A2112" s="5"/>
      <c r="H2112" s="5"/>
      <c r="I2112" s="5"/>
      <c r="J2112" s="5"/>
      <c r="K2112" s="5"/>
      <c r="L2112" s="5"/>
      <c r="M2112" s="5"/>
      <c r="N2112" s="5"/>
      <c r="O2112" s="5"/>
      <c r="P2112" s="5"/>
      <c r="Q2112" s="5"/>
      <c r="R2112" s="5"/>
      <c r="S2112" s="5"/>
      <c r="T2112" s="5"/>
      <c r="U2112" s="5"/>
      <c r="V2112" s="5"/>
      <c r="W2112" s="5"/>
      <c r="X2112" s="5"/>
      <c r="Y2112" s="5"/>
      <c r="Z2112" s="5"/>
      <c r="AA2112" s="5"/>
      <c r="AB2112" s="5"/>
      <c r="AC2112" s="5"/>
      <c r="AD2112" s="5"/>
      <c r="AE2112" s="5"/>
      <c r="AF2112" s="5"/>
      <c r="AG2112" s="5"/>
      <c r="AH2112" s="5"/>
      <c r="AI2112" s="5"/>
    </row>
    <row r="2113" spans="1:35" s="84" customFormat="1" ht="0" hidden="1" customHeight="1" x14ac:dyDescent="0.2">
      <c r="A2113" s="5"/>
      <c r="H2113" s="5"/>
      <c r="I2113" s="5"/>
      <c r="J2113" s="5"/>
      <c r="K2113" s="5"/>
      <c r="L2113" s="5"/>
      <c r="M2113" s="5"/>
      <c r="N2113" s="5"/>
      <c r="O2113" s="5"/>
      <c r="P2113" s="5"/>
      <c r="Q2113" s="5"/>
      <c r="R2113" s="5"/>
      <c r="S2113" s="5"/>
      <c r="T2113" s="5"/>
      <c r="U2113" s="5"/>
      <c r="V2113" s="5"/>
      <c r="W2113" s="5"/>
      <c r="X2113" s="5"/>
      <c r="Y2113" s="5"/>
      <c r="Z2113" s="5"/>
      <c r="AA2113" s="5"/>
      <c r="AB2113" s="5"/>
      <c r="AC2113" s="5"/>
      <c r="AD2113" s="5"/>
      <c r="AE2113" s="5"/>
      <c r="AF2113" s="5"/>
      <c r="AG2113" s="5"/>
      <c r="AH2113" s="5"/>
      <c r="AI2113" s="5"/>
    </row>
    <row r="2114" spans="1:35" s="84" customFormat="1" ht="0" hidden="1" customHeight="1" x14ac:dyDescent="0.2">
      <c r="A2114" s="5"/>
      <c r="H2114" s="5"/>
      <c r="I2114" s="5"/>
      <c r="J2114" s="5"/>
      <c r="K2114" s="5"/>
      <c r="L2114" s="5"/>
      <c r="M2114" s="5"/>
      <c r="N2114" s="5"/>
      <c r="O2114" s="5"/>
      <c r="P2114" s="5"/>
      <c r="Q2114" s="5"/>
      <c r="R2114" s="5"/>
      <c r="S2114" s="5"/>
      <c r="T2114" s="5"/>
      <c r="U2114" s="5"/>
      <c r="V2114" s="5"/>
      <c r="W2114" s="5"/>
      <c r="X2114" s="5"/>
      <c r="Y2114" s="5"/>
      <c r="Z2114" s="5"/>
      <c r="AA2114" s="5"/>
      <c r="AB2114" s="5"/>
      <c r="AC2114" s="5"/>
      <c r="AD2114" s="5"/>
      <c r="AE2114" s="5"/>
      <c r="AF2114" s="5"/>
      <c r="AG2114" s="5"/>
      <c r="AH2114" s="5"/>
      <c r="AI2114" s="5"/>
    </row>
    <row r="2115" spans="1:35" s="84" customFormat="1" ht="0" hidden="1" customHeight="1" x14ac:dyDescent="0.2">
      <c r="A2115" s="5"/>
      <c r="H2115" s="5"/>
      <c r="I2115" s="5"/>
      <c r="J2115" s="5"/>
      <c r="K2115" s="5"/>
      <c r="L2115" s="5"/>
      <c r="M2115" s="5"/>
      <c r="N2115" s="5"/>
      <c r="O2115" s="5"/>
      <c r="P2115" s="5"/>
      <c r="Q2115" s="5"/>
      <c r="R2115" s="5"/>
      <c r="S2115" s="5"/>
      <c r="T2115" s="5"/>
      <c r="U2115" s="5"/>
      <c r="V2115" s="5"/>
      <c r="W2115" s="5"/>
      <c r="X2115" s="5"/>
      <c r="Y2115" s="5"/>
      <c r="Z2115" s="5"/>
      <c r="AA2115" s="5"/>
      <c r="AB2115" s="5"/>
      <c r="AC2115" s="5"/>
      <c r="AD2115" s="5"/>
      <c r="AE2115" s="5"/>
      <c r="AF2115" s="5"/>
      <c r="AG2115" s="5"/>
      <c r="AH2115" s="5"/>
      <c r="AI2115" s="5"/>
    </row>
    <row r="2116" spans="1:35" s="84" customFormat="1" ht="0" hidden="1" customHeight="1" x14ac:dyDescent="0.2">
      <c r="A2116" s="5"/>
      <c r="H2116" s="5"/>
      <c r="I2116" s="5"/>
      <c r="J2116" s="5"/>
      <c r="K2116" s="5"/>
      <c r="L2116" s="5"/>
      <c r="M2116" s="5"/>
      <c r="N2116" s="5"/>
      <c r="O2116" s="5"/>
      <c r="P2116" s="5"/>
      <c r="Q2116" s="5"/>
      <c r="R2116" s="5"/>
      <c r="S2116" s="5"/>
      <c r="T2116" s="5"/>
      <c r="U2116" s="5"/>
      <c r="V2116" s="5"/>
      <c r="W2116" s="5"/>
      <c r="X2116" s="5"/>
      <c r="Y2116" s="5"/>
      <c r="Z2116" s="5"/>
      <c r="AA2116" s="5"/>
      <c r="AB2116" s="5"/>
      <c r="AC2116" s="5"/>
      <c r="AD2116" s="5"/>
      <c r="AE2116" s="5"/>
      <c r="AF2116" s="5"/>
      <c r="AG2116" s="5"/>
      <c r="AH2116" s="5"/>
      <c r="AI2116" s="5"/>
    </row>
    <row r="2117" spans="1:35" s="84" customFormat="1" ht="0" hidden="1" customHeight="1" x14ac:dyDescent="0.2">
      <c r="A2117" s="5"/>
      <c r="H2117" s="5"/>
      <c r="I2117" s="5"/>
      <c r="J2117" s="5"/>
      <c r="K2117" s="5"/>
      <c r="L2117" s="5"/>
      <c r="M2117" s="5"/>
      <c r="N2117" s="5"/>
      <c r="O2117" s="5"/>
      <c r="P2117" s="5"/>
      <c r="Q2117" s="5"/>
      <c r="R2117" s="5"/>
      <c r="S2117" s="5"/>
      <c r="T2117" s="5"/>
      <c r="U2117" s="5"/>
      <c r="V2117" s="5"/>
      <c r="W2117" s="5"/>
      <c r="X2117" s="5"/>
      <c r="Y2117" s="5"/>
      <c r="Z2117" s="5"/>
      <c r="AA2117" s="5"/>
      <c r="AB2117" s="5"/>
      <c r="AC2117" s="5"/>
      <c r="AD2117" s="5"/>
      <c r="AE2117" s="5"/>
      <c r="AF2117" s="5"/>
      <c r="AG2117" s="5"/>
      <c r="AH2117" s="5"/>
      <c r="AI2117" s="5"/>
    </row>
    <row r="2118" spans="1:35" s="84" customFormat="1" ht="0" hidden="1" customHeight="1" x14ac:dyDescent="0.2">
      <c r="A2118" s="5"/>
      <c r="H2118" s="5"/>
      <c r="I2118" s="5"/>
      <c r="J2118" s="5"/>
      <c r="K2118" s="5"/>
      <c r="L2118" s="5"/>
      <c r="M2118" s="5"/>
      <c r="N2118" s="5"/>
      <c r="O2118" s="5"/>
      <c r="P2118" s="5"/>
      <c r="Q2118" s="5"/>
      <c r="R2118" s="5"/>
      <c r="S2118" s="5"/>
      <c r="T2118" s="5"/>
      <c r="U2118" s="5"/>
      <c r="V2118" s="5"/>
      <c r="W2118" s="5"/>
      <c r="X2118" s="5"/>
      <c r="Y2118" s="5"/>
      <c r="Z2118" s="5"/>
      <c r="AA2118" s="5"/>
      <c r="AB2118" s="5"/>
      <c r="AC2118" s="5"/>
      <c r="AD2118" s="5"/>
      <c r="AE2118" s="5"/>
      <c r="AF2118" s="5"/>
      <c r="AG2118" s="5"/>
      <c r="AH2118" s="5"/>
      <c r="AI2118" s="5"/>
    </row>
    <row r="2119" spans="1:35" s="84" customFormat="1" ht="0" hidden="1" customHeight="1" x14ac:dyDescent="0.2">
      <c r="A2119" s="5"/>
      <c r="H2119" s="5"/>
      <c r="I2119" s="5"/>
      <c r="J2119" s="5"/>
      <c r="K2119" s="5"/>
      <c r="L2119" s="5"/>
      <c r="M2119" s="5"/>
      <c r="N2119" s="5"/>
      <c r="O2119" s="5"/>
      <c r="P2119" s="5"/>
      <c r="Q2119" s="5"/>
      <c r="R2119" s="5"/>
      <c r="S2119" s="5"/>
      <c r="T2119" s="5"/>
      <c r="U2119" s="5"/>
      <c r="V2119" s="5"/>
      <c r="W2119" s="5"/>
      <c r="X2119" s="5"/>
      <c r="Y2119" s="5"/>
      <c r="Z2119" s="5"/>
      <c r="AA2119" s="5"/>
      <c r="AB2119" s="5"/>
      <c r="AC2119" s="5"/>
      <c r="AD2119" s="5"/>
      <c r="AE2119" s="5"/>
      <c r="AF2119" s="5"/>
      <c r="AG2119" s="5"/>
      <c r="AH2119" s="5"/>
      <c r="AI2119" s="5"/>
    </row>
    <row r="2120" spans="1:35" s="84" customFormat="1" ht="0" hidden="1" customHeight="1" x14ac:dyDescent="0.2">
      <c r="A2120" s="5"/>
      <c r="H2120" s="5"/>
      <c r="I2120" s="5"/>
      <c r="J2120" s="5"/>
      <c r="K2120" s="5"/>
      <c r="L2120" s="5"/>
      <c r="M2120" s="5"/>
      <c r="N2120" s="5"/>
      <c r="O2120" s="5"/>
      <c r="P2120" s="5"/>
      <c r="Q2120" s="5"/>
      <c r="R2120" s="5"/>
      <c r="S2120" s="5"/>
      <c r="T2120" s="5"/>
      <c r="U2120" s="5"/>
      <c r="V2120" s="5"/>
      <c r="W2120" s="5"/>
      <c r="X2120" s="5"/>
      <c r="Y2120" s="5"/>
      <c r="Z2120" s="5"/>
      <c r="AA2120" s="5"/>
      <c r="AB2120" s="5"/>
      <c r="AC2120" s="5"/>
      <c r="AD2120" s="5"/>
      <c r="AE2120" s="5"/>
      <c r="AF2120" s="5"/>
      <c r="AG2120" s="5"/>
      <c r="AH2120" s="5"/>
      <c r="AI2120" s="5"/>
    </row>
    <row r="2121" spans="1:35" s="84" customFormat="1" ht="0" hidden="1" customHeight="1" x14ac:dyDescent="0.2">
      <c r="A2121" s="5"/>
      <c r="H2121" s="5"/>
      <c r="I2121" s="5"/>
      <c r="J2121" s="5"/>
      <c r="K2121" s="5"/>
      <c r="L2121" s="5"/>
      <c r="M2121" s="5"/>
      <c r="N2121" s="5"/>
      <c r="O2121" s="5"/>
      <c r="P2121" s="5"/>
      <c r="Q2121" s="5"/>
      <c r="R2121" s="5"/>
      <c r="S2121" s="5"/>
      <c r="T2121" s="5"/>
      <c r="U2121" s="5"/>
      <c r="V2121" s="5"/>
      <c r="W2121" s="5"/>
      <c r="X2121" s="5"/>
      <c r="Y2121" s="5"/>
      <c r="Z2121" s="5"/>
      <c r="AA2121" s="5"/>
      <c r="AB2121" s="5"/>
      <c r="AC2121" s="5"/>
      <c r="AD2121" s="5"/>
      <c r="AE2121" s="5"/>
      <c r="AF2121" s="5"/>
      <c r="AG2121" s="5"/>
      <c r="AH2121" s="5"/>
      <c r="AI2121" s="5"/>
    </row>
    <row r="2122" spans="1:35" s="84" customFormat="1" ht="0" hidden="1" customHeight="1" x14ac:dyDescent="0.2">
      <c r="A2122" s="5"/>
      <c r="H2122" s="5"/>
      <c r="I2122" s="5"/>
      <c r="J2122" s="5"/>
      <c r="K2122" s="5"/>
      <c r="L2122" s="5"/>
      <c r="M2122" s="5"/>
      <c r="N2122" s="5"/>
      <c r="O2122" s="5"/>
      <c r="P2122" s="5"/>
      <c r="Q2122" s="5"/>
      <c r="R2122" s="5"/>
      <c r="S2122" s="5"/>
      <c r="T2122" s="5"/>
      <c r="U2122" s="5"/>
      <c r="V2122" s="5"/>
      <c r="W2122" s="5"/>
      <c r="X2122" s="5"/>
      <c r="Y2122" s="5"/>
      <c r="Z2122" s="5"/>
      <c r="AA2122" s="5"/>
      <c r="AB2122" s="5"/>
      <c r="AC2122" s="5"/>
      <c r="AD2122" s="5"/>
      <c r="AE2122" s="5"/>
      <c r="AF2122" s="5"/>
      <c r="AG2122" s="5"/>
      <c r="AH2122" s="5"/>
      <c r="AI2122" s="5"/>
    </row>
    <row r="2123" spans="1:35" s="84" customFormat="1" ht="0" hidden="1" customHeight="1" x14ac:dyDescent="0.2">
      <c r="A2123" s="5"/>
      <c r="H2123" s="5"/>
      <c r="I2123" s="5"/>
      <c r="J2123" s="5"/>
      <c r="K2123" s="5"/>
      <c r="L2123" s="5"/>
      <c r="M2123" s="5"/>
      <c r="N2123" s="5"/>
      <c r="O2123" s="5"/>
      <c r="P2123" s="5"/>
      <c r="Q2123" s="5"/>
      <c r="R2123" s="5"/>
      <c r="S2123" s="5"/>
      <c r="T2123" s="5"/>
      <c r="U2123" s="5"/>
      <c r="V2123" s="5"/>
      <c r="W2123" s="5"/>
      <c r="X2123" s="5"/>
      <c r="Y2123" s="5"/>
      <c r="Z2123" s="5"/>
      <c r="AA2123" s="5"/>
      <c r="AB2123" s="5"/>
      <c r="AC2123" s="5"/>
      <c r="AD2123" s="5"/>
      <c r="AE2123" s="5"/>
      <c r="AF2123" s="5"/>
      <c r="AG2123" s="5"/>
      <c r="AH2123" s="5"/>
      <c r="AI2123" s="5"/>
    </row>
    <row r="2124" spans="1:35" s="84" customFormat="1" ht="0" hidden="1" customHeight="1" x14ac:dyDescent="0.2">
      <c r="A2124" s="5"/>
      <c r="H2124" s="5"/>
      <c r="I2124" s="5"/>
      <c r="J2124" s="5"/>
      <c r="K2124" s="5"/>
      <c r="L2124" s="5"/>
      <c r="M2124" s="5"/>
      <c r="N2124" s="5"/>
      <c r="O2124" s="5"/>
      <c r="P2124" s="5"/>
      <c r="Q2124" s="5"/>
      <c r="R2124" s="5"/>
      <c r="S2124" s="5"/>
      <c r="T2124" s="5"/>
      <c r="U2124" s="5"/>
      <c r="V2124" s="5"/>
      <c r="W2124" s="5"/>
      <c r="X2124" s="5"/>
      <c r="Y2124" s="5"/>
      <c r="Z2124" s="5"/>
      <c r="AA2124" s="5"/>
      <c r="AB2124" s="5"/>
      <c r="AC2124" s="5"/>
      <c r="AD2124" s="5"/>
      <c r="AE2124" s="5"/>
      <c r="AF2124" s="5"/>
      <c r="AG2124" s="5"/>
      <c r="AH2124" s="5"/>
      <c r="AI2124" s="5"/>
    </row>
    <row r="2125" spans="1:35" s="84" customFormat="1" ht="0" hidden="1" customHeight="1" x14ac:dyDescent="0.2">
      <c r="A2125" s="5"/>
      <c r="H2125" s="5"/>
      <c r="I2125" s="5"/>
      <c r="J2125" s="5"/>
      <c r="K2125" s="5"/>
      <c r="L2125" s="5"/>
      <c r="M2125" s="5"/>
      <c r="N2125" s="5"/>
      <c r="O2125" s="5"/>
      <c r="P2125" s="5"/>
      <c r="Q2125" s="5"/>
      <c r="R2125" s="5"/>
      <c r="S2125" s="5"/>
      <c r="T2125" s="5"/>
      <c r="U2125" s="5"/>
      <c r="V2125" s="5"/>
      <c r="W2125" s="5"/>
      <c r="X2125" s="5"/>
      <c r="Y2125" s="5"/>
      <c r="Z2125" s="5"/>
      <c r="AA2125" s="5"/>
      <c r="AB2125" s="5"/>
      <c r="AC2125" s="5"/>
      <c r="AD2125" s="5"/>
      <c r="AE2125" s="5"/>
      <c r="AF2125" s="5"/>
      <c r="AG2125" s="5"/>
      <c r="AH2125" s="5"/>
      <c r="AI2125" s="5"/>
    </row>
    <row r="2126" spans="1:35" s="84" customFormat="1" ht="0" hidden="1" customHeight="1" x14ac:dyDescent="0.2">
      <c r="A2126" s="5"/>
      <c r="H2126" s="5"/>
      <c r="I2126" s="5"/>
      <c r="J2126" s="5"/>
      <c r="K2126" s="5"/>
      <c r="L2126" s="5"/>
      <c r="M2126" s="5"/>
      <c r="N2126" s="5"/>
      <c r="O2126" s="5"/>
      <c r="P2126" s="5"/>
      <c r="Q2126" s="5"/>
      <c r="R2126" s="5"/>
      <c r="S2126" s="5"/>
      <c r="T2126" s="5"/>
      <c r="U2126" s="5"/>
      <c r="V2126" s="5"/>
      <c r="W2126" s="5"/>
      <c r="X2126" s="5"/>
      <c r="Y2126" s="5"/>
      <c r="Z2126" s="5"/>
      <c r="AA2126" s="5"/>
      <c r="AB2126" s="5"/>
      <c r="AC2126" s="5"/>
      <c r="AD2126" s="5"/>
      <c r="AE2126" s="5"/>
      <c r="AF2126" s="5"/>
      <c r="AG2126" s="5"/>
      <c r="AH2126" s="5"/>
      <c r="AI2126" s="5"/>
    </row>
    <row r="2127" spans="1:35" s="84" customFormat="1" ht="0" hidden="1" customHeight="1" x14ac:dyDescent="0.2">
      <c r="A2127" s="5"/>
      <c r="H2127" s="5"/>
      <c r="I2127" s="5"/>
      <c r="J2127" s="5"/>
      <c r="K2127" s="5"/>
      <c r="L2127" s="5"/>
      <c r="M2127" s="5"/>
      <c r="N2127" s="5"/>
      <c r="O2127" s="5"/>
      <c r="P2127" s="5"/>
      <c r="Q2127" s="5"/>
      <c r="R2127" s="5"/>
      <c r="S2127" s="5"/>
      <c r="T2127" s="5"/>
      <c r="U2127" s="5"/>
      <c r="V2127" s="5"/>
      <c r="W2127" s="5"/>
      <c r="X2127" s="5"/>
      <c r="Y2127" s="5"/>
      <c r="Z2127" s="5"/>
      <c r="AA2127" s="5"/>
      <c r="AB2127" s="5"/>
      <c r="AC2127" s="5"/>
      <c r="AD2127" s="5"/>
      <c r="AE2127" s="5"/>
      <c r="AF2127" s="5"/>
      <c r="AG2127" s="5"/>
      <c r="AH2127" s="5"/>
      <c r="AI2127" s="5"/>
    </row>
    <row r="2128" spans="1:35" s="84" customFormat="1" ht="0" hidden="1" customHeight="1" x14ac:dyDescent="0.2">
      <c r="A2128" s="5"/>
      <c r="H2128" s="5"/>
      <c r="I2128" s="5"/>
      <c r="J2128" s="5"/>
      <c r="K2128" s="5"/>
      <c r="L2128" s="5"/>
      <c r="M2128" s="5"/>
      <c r="N2128" s="5"/>
      <c r="O2128" s="5"/>
      <c r="P2128" s="5"/>
      <c r="Q2128" s="5"/>
      <c r="R2128" s="5"/>
      <c r="S2128" s="5"/>
      <c r="T2128" s="5"/>
      <c r="U2128" s="5"/>
      <c r="V2128" s="5"/>
      <c r="W2128" s="5"/>
      <c r="X2128" s="5"/>
      <c r="Y2128" s="5"/>
      <c r="Z2128" s="5"/>
      <c r="AA2128" s="5"/>
      <c r="AB2128" s="5"/>
      <c r="AC2128" s="5"/>
      <c r="AD2128" s="5"/>
      <c r="AE2128" s="5"/>
      <c r="AF2128" s="5"/>
      <c r="AG2128" s="5"/>
      <c r="AH2128" s="5"/>
      <c r="AI2128" s="5"/>
    </row>
    <row r="2129" spans="1:35" s="84" customFormat="1" ht="0" hidden="1" customHeight="1" x14ac:dyDescent="0.2">
      <c r="A2129" s="5"/>
      <c r="H2129" s="5"/>
      <c r="I2129" s="5"/>
      <c r="J2129" s="5"/>
      <c r="K2129" s="5"/>
      <c r="L2129" s="5"/>
      <c r="M2129" s="5"/>
      <c r="N2129" s="5"/>
      <c r="O2129" s="5"/>
      <c r="P2129" s="5"/>
      <c r="Q2129" s="5"/>
      <c r="R2129" s="5"/>
      <c r="S2129" s="5"/>
      <c r="T2129" s="5"/>
      <c r="U2129" s="5"/>
      <c r="V2129" s="5"/>
      <c r="W2129" s="5"/>
      <c r="X2129" s="5"/>
      <c r="Y2129" s="5"/>
      <c r="Z2129" s="5"/>
      <c r="AA2129" s="5"/>
      <c r="AB2129" s="5"/>
      <c r="AC2129" s="5"/>
      <c r="AD2129" s="5"/>
      <c r="AE2129" s="5"/>
      <c r="AF2129" s="5"/>
      <c r="AG2129" s="5"/>
      <c r="AH2129" s="5"/>
      <c r="AI2129" s="5"/>
    </row>
    <row r="2130" spans="1:35" s="84" customFormat="1" ht="0" hidden="1" customHeight="1" x14ac:dyDescent="0.2">
      <c r="A2130" s="5"/>
      <c r="H2130" s="5"/>
      <c r="I2130" s="5"/>
      <c r="J2130" s="5"/>
      <c r="K2130" s="5"/>
      <c r="L2130" s="5"/>
      <c r="M2130" s="5"/>
      <c r="N2130" s="5"/>
      <c r="O2130" s="5"/>
      <c r="P2130" s="5"/>
      <c r="Q2130" s="5"/>
      <c r="R2130" s="5"/>
      <c r="S2130" s="5"/>
      <c r="T2130" s="5"/>
      <c r="U2130" s="5"/>
      <c r="V2130" s="5"/>
      <c r="W2130" s="5"/>
      <c r="X2130" s="5"/>
      <c r="Y2130" s="5"/>
      <c r="Z2130" s="5"/>
      <c r="AA2130" s="5"/>
      <c r="AB2130" s="5"/>
      <c r="AC2130" s="5"/>
      <c r="AD2130" s="5"/>
      <c r="AE2130" s="5"/>
      <c r="AF2130" s="5"/>
      <c r="AG2130" s="5"/>
      <c r="AH2130" s="5"/>
      <c r="AI2130" s="5"/>
    </row>
    <row r="2131" spans="1:35" s="84" customFormat="1" ht="0" hidden="1" customHeight="1" x14ac:dyDescent="0.2">
      <c r="A2131" s="5"/>
      <c r="H2131" s="5"/>
      <c r="I2131" s="5"/>
      <c r="J2131" s="5"/>
      <c r="K2131" s="5"/>
      <c r="L2131" s="5"/>
      <c r="M2131" s="5"/>
      <c r="N2131" s="5"/>
      <c r="O2131" s="5"/>
      <c r="P2131" s="5"/>
      <c r="Q2131" s="5"/>
      <c r="R2131" s="5"/>
      <c r="S2131" s="5"/>
      <c r="T2131" s="5"/>
      <c r="U2131" s="5"/>
      <c r="V2131" s="5"/>
      <c r="W2131" s="5"/>
      <c r="X2131" s="5"/>
      <c r="Y2131" s="5"/>
      <c r="Z2131" s="5"/>
      <c r="AA2131" s="5"/>
      <c r="AB2131" s="5"/>
      <c r="AC2131" s="5"/>
      <c r="AD2131" s="5"/>
      <c r="AE2131" s="5"/>
      <c r="AF2131" s="5"/>
      <c r="AG2131" s="5"/>
      <c r="AH2131" s="5"/>
      <c r="AI2131" s="5"/>
    </row>
    <row r="2132" spans="1:35" s="84" customFormat="1" ht="0" hidden="1" customHeight="1" x14ac:dyDescent="0.2">
      <c r="A2132" s="5"/>
      <c r="H2132" s="5"/>
      <c r="I2132" s="5"/>
      <c r="J2132" s="5"/>
      <c r="K2132" s="5"/>
      <c r="L2132" s="5"/>
      <c r="M2132" s="5"/>
      <c r="N2132" s="5"/>
      <c r="O2132" s="5"/>
      <c r="P2132" s="5"/>
      <c r="Q2132" s="5"/>
      <c r="R2132" s="5"/>
      <c r="S2132" s="5"/>
      <c r="T2132" s="5"/>
      <c r="U2132" s="5"/>
      <c r="V2132" s="5"/>
      <c r="W2132" s="5"/>
      <c r="X2132" s="5"/>
      <c r="Y2132" s="5"/>
      <c r="Z2132" s="5"/>
      <c r="AA2132" s="5"/>
      <c r="AB2132" s="5"/>
      <c r="AC2132" s="5"/>
      <c r="AD2132" s="5"/>
      <c r="AE2132" s="5"/>
      <c r="AF2132" s="5"/>
      <c r="AG2132" s="5"/>
      <c r="AH2132" s="5"/>
      <c r="AI2132" s="5"/>
    </row>
  </sheetData>
  <mergeCells count="49">
    <mergeCell ref="B1:J3"/>
    <mergeCell ref="C11:E11"/>
    <mergeCell ref="F11:G11"/>
    <mergeCell ref="H11:I11"/>
    <mergeCell ref="B5:C5"/>
    <mergeCell ref="H5:I5"/>
    <mergeCell ref="C10:E10"/>
    <mergeCell ref="F10:G10"/>
    <mergeCell ref="H10:I10"/>
    <mergeCell ref="J4:K4"/>
    <mergeCell ref="J5:L5"/>
    <mergeCell ref="B6:C6"/>
    <mergeCell ref="F6:G6"/>
    <mergeCell ref="B8:L8"/>
    <mergeCell ref="B9:L9"/>
    <mergeCell ref="T20:T21"/>
    <mergeCell ref="C23:D23"/>
    <mergeCell ref="O20:O21"/>
    <mergeCell ref="C19:E19"/>
    <mergeCell ref="B20:B21"/>
    <mergeCell ref="E20:J20"/>
    <mergeCell ref="M20:M21"/>
    <mergeCell ref="N20:N21"/>
    <mergeCell ref="C27:D27"/>
    <mergeCell ref="P20:P21"/>
    <mergeCell ref="Q20:Q21"/>
    <mergeCell ref="R20:R21"/>
    <mergeCell ref="S20:S21"/>
    <mergeCell ref="C26:D26"/>
    <mergeCell ref="C24:D24"/>
    <mergeCell ref="C25:D25"/>
    <mergeCell ref="B18:L18"/>
    <mergeCell ref="C14:E14"/>
    <mergeCell ref="F14:G14"/>
    <mergeCell ref="H14:I14"/>
    <mergeCell ref="C15:E15"/>
    <mergeCell ref="F15:G15"/>
    <mergeCell ref="H15:I15"/>
    <mergeCell ref="C16:E16"/>
    <mergeCell ref="F16:G16"/>
    <mergeCell ref="H16:I16"/>
    <mergeCell ref="C17:E17"/>
    <mergeCell ref="H17:I17"/>
    <mergeCell ref="C12:E12"/>
    <mergeCell ref="F12:G12"/>
    <mergeCell ref="H12:I12"/>
    <mergeCell ref="C13:E13"/>
    <mergeCell ref="F13:G13"/>
    <mergeCell ref="H13:I13"/>
  </mergeCells>
  <dataValidations count="4">
    <dataValidation type="list" allowBlank="1" showInputMessage="1" showErrorMessage="1" prompt="Incluya la evaluación del reisgo de falla, de acuerdo a los resultados y ponderación de cada una de las consideraciones." sqref="T28" xr:uid="{00000000-0002-0000-0900-000000000000}">
      <formula1>"SI,NO"</formula1>
    </dataValidation>
    <dataValidation type="list" allowBlank="1" showInputMessage="1" showErrorMessage="1" error="Haber......es 1 ó 2" prompt="Incluya 1 si es alta o 2 si es baja la caliaficación del atributo" sqref="N28:S28" xr:uid="{00000000-0002-0000-0900-000001000000}">
      <formula1>$F$65512:$F$65522</formula1>
    </dataValidation>
    <dataValidation type="list" allowBlank="1" showInputMessage="1" showErrorMessage="1" prompt="Incluya la evaluación del reisgo de falla, de acuerdo a los resultados y ponderación de cada una de las consideraciones." sqref="T23:T27" xr:uid="{00000000-0002-0000-0900-000002000000}">
      <formula1>"BAJO,ALTO"</formula1>
    </dataValidation>
    <dataValidation type="list" allowBlank="1" showInputMessage="1" showErrorMessage="1" error="Haber......es 1 ó 2" prompt="Incluya 1 si es alta o 2 si es baja la caliaficación del atributo" sqref="L23:S27" xr:uid="{00000000-0002-0000-0900-000003000000}">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Analítica</vt:lpstr>
      <vt:lpstr>Integridad</vt:lpstr>
      <vt:lpstr>Muestreo integridad</vt:lpstr>
      <vt:lpstr>Consecutivos</vt:lpstr>
      <vt:lpstr>Roll Forward</vt:lpstr>
      <vt:lpstr>Corte</vt:lpstr>
      <vt:lpstr>Controles (diseño y eficacia)</vt:lpstr>
      <vt:lpstr>Muestra Control Interno</vt:lpstr>
      <vt:lpstr>Matriz evaluación controles</vt:lpstr>
      <vt:lpstr>MARGEN BRUTO</vt:lpstr>
      <vt:lpstr>muestreo</vt:lpstr>
      <vt:lpstr>tconfianza</vt:lpstr>
      <vt:lpstr>terror</vt:lpstr>
      <vt:lpstr>tocurrencia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Sie asesorias</cp:lastModifiedBy>
  <dcterms:created xsi:type="dcterms:W3CDTF">2019-12-20T15:34:50Z</dcterms:created>
  <dcterms:modified xsi:type="dcterms:W3CDTF">2023-02-16T21:32:43Z</dcterms:modified>
</cp:coreProperties>
</file>